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firstSheet="2" activeTab="2"/>
  </bookViews>
  <sheets>
    <sheet name="2016年原始基本数据" sheetId="1" state="hidden" r:id="rId1"/>
    <sheet name="2016年行政运行经费测算" sheetId="2" state="hidden" r:id="rId2"/>
    <sheet name="2016年职能部门运行经费正式预算" sheetId="3" r:id="rId3"/>
    <sheet name="2015年9-12月正式预算" sheetId="4" state="hidden" r:id="rId4"/>
  </sheets>
  <definedNames>
    <definedName name="_xlnm.Print_Area" localSheetId="2">'2016年职能部门运行经费正式预算'!$A$1:$I$32</definedName>
  </definedNames>
  <calcPr fullCalcOnLoad="1"/>
</workbook>
</file>

<file path=xl/sharedStrings.xml><?xml version="1.0" encoding="utf-8"?>
<sst xmlns="http://schemas.openxmlformats.org/spreadsheetml/2006/main" count="193" uniqueCount="96">
  <si>
    <t>单位部门</t>
  </si>
  <si>
    <t>电话编制数</t>
  </si>
  <si>
    <t>教职工数</t>
  </si>
  <si>
    <t/>
  </si>
  <si>
    <t>副县实职</t>
  </si>
  <si>
    <t>副县虚职</t>
  </si>
  <si>
    <t>正科实职</t>
  </si>
  <si>
    <t>党办</t>
  </si>
  <si>
    <t>院办</t>
  </si>
  <si>
    <t>组织部</t>
  </si>
  <si>
    <t>宣传部</t>
  </si>
  <si>
    <t>工会</t>
  </si>
  <si>
    <t>教务处</t>
  </si>
  <si>
    <t>基建规划处</t>
  </si>
  <si>
    <t>计财处</t>
  </si>
  <si>
    <t>人事处</t>
  </si>
  <si>
    <t>保卫处</t>
  </si>
  <si>
    <t>学报</t>
  </si>
  <si>
    <t>图书馆</t>
  </si>
  <si>
    <t>就业指导中心</t>
  </si>
  <si>
    <t>评建办</t>
  </si>
  <si>
    <t>其中：领导干部数</t>
  </si>
  <si>
    <t>教职工人数</t>
  </si>
  <si>
    <t>电话编制</t>
  </si>
  <si>
    <t>电话费测算</t>
  </si>
  <si>
    <t>办公费测算</t>
  </si>
  <si>
    <t>差旅费测算</t>
  </si>
  <si>
    <t>招待费测算</t>
  </si>
  <si>
    <t>在职</t>
  </si>
  <si>
    <t>二线或到龄</t>
  </si>
  <si>
    <t>合计</t>
  </si>
  <si>
    <t>公用电话费</t>
  </si>
  <si>
    <t>干部电话费</t>
  </si>
  <si>
    <t>专项邮寄费</t>
  </si>
  <si>
    <t>办公费计算人数</t>
  </si>
  <si>
    <t>办公费标准计算</t>
  </si>
  <si>
    <t>专项办公费</t>
  </si>
  <si>
    <t>差旅费计算人数</t>
  </si>
  <si>
    <t>合计</t>
  </si>
  <si>
    <t>邮电费</t>
  </si>
  <si>
    <t>办公费</t>
  </si>
  <si>
    <t>差旅费</t>
  </si>
  <si>
    <t>单位：元</t>
  </si>
  <si>
    <t>公用每部1440元，职级预算和专项预算。总预算50万元，其中教学单位12.36万元</t>
  </si>
  <si>
    <t>图书馆人数按0.5折算，基数5000元和人均1000元标准加上专项经费，总预算40万元，其余学校综合控制</t>
  </si>
  <si>
    <t>图书馆0.5，招办5倍，基数5000元+人均1020元。总预算50万元，其余为学校综合控制。</t>
  </si>
  <si>
    <t>车辆费</t>
  </si>
  <si>
    <t>招待费</t>
  </si>
  <si>
    <t>纪委</t>
  </si>
  <si>
    <t>文明办</t>
  </si>
  <si>
    <t>学生工作处</t>
  </si>
  <si>
    <t>团委</t>
  </si>
  <si>
    <t>产学研工作处</t>
  </si>
  <si>
    <t>工作质量监察处</t>
  </si>
  <si>
    <t>审计处</t>
  </si>
  <si>
    <t>资产管理处</t>
  </si>
  <si>
    <t>离退休人员工作处</t>
  </si>
  <si>
    <t>招生工作处</t>
  </si>
  <si>
    <t>国际学院（外事处）</t>
  </si>
  <si>
    <t>继续教育学院</t>
  </si>
  <si>
    <t>高教所</t>
  </si>
  <si>
    <t>信息中心</t>
  </si>
  <si>
    <t>医学院</t>
  </si>
  <si>
    <t>经济管理学院</t>
  </si>
  <si>
    <t>人文艺术学院（特殊教育学院）</t>
  </si>
  <si>
    <t>建筑工程学院</t>
  </si>
  <si>
    <t>电子信息工程学院</t>
  </si>
  <si>
    <t>生物工程学院（食品药品学院）</t>
  </si>
  <si>
    <t>外事旅游学院</t>
  </si>
  <si>
    <t>公共课部（中专部）</t>
  </si>
  <si>
    <t>思政部</t>
  </si>
  <si>
    <t>2016年原始基本数据</t>
  </si>
  <si>
    <t>学生工作处（团委）</t>
  </si>
  <si>
    <t>合计</t>
  </si>
  <si>
    <t>院办</t>
  </si>
  <si>
    <t>基建处</t>
  </si>
  <si>
    <t>备注</t>
  </si>
  <si>
    <t>2016年部门运行经费测算</t>
  </si>
  <si>
    <t>综合</t>
  </si>
  <si>
    <t>2015年9-12月职能部门运行经费预算表</t>
  </si>
  <si>
    <t>2016年职能部门运行经费预算表</t>
  </si>
  <si>
    <t>党委办公室</t>
  </si>
  <si>
    <t>校长办公室</t>
  </si>
  <si>
    <t>纪委（监察处）</t>
  </si>
  <si>
    <t>工会（女工委）</t>
  </si>
  <si>
    <t>学生处（团委）</t>
  </si>
  <si>
    <t>质量管理办公室</t>
  </si>
  <si>
    <t>计划财务处</t>
  </si>
  <si>
    <t>国有资产管理处</t>
  </si>
  <si>
    <t>学报编辑部</t>
  </si>
  <si>
    <t>对外交流与合作处</t>
  </si>
  <si>
    <t>就业指导服务中心</t>
  </si>
  <si>
    <t>评建办公室</t>
  </si>
  <si>
    <t>高职教育研究所</t>
  </si>
  <si>
    <t>信息技术中心</t>
  </si>
  <si>
    <t>学校综合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</si>
</sst>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Alignment="1" applyProtection="1">
      <alignment horizontal="left" wrapText="1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 wrapText="1"/>
      <protection locked="0"/>
    </xf>
    <xf numFmtId="0" fontId="2" fillId="24" borderId="10" xfId="0" applyNumberFormat="1" applyFont="1" applyFill="1" applyBorder="1" applyAlignment="1" applyProtection="1">
      <alignment wrapText="1"/>
      <protection locked="0"/>
    </xf>
    <xf numFmtId="0" fontId="0" fillId="24" borderId="10" xfId="0" applyNumberFormat="1" applyFont="1" applyFill="1" applyBorder="1" applyAlignment="1" applyProtection="1">
      <alignment wrapText="1"/>
      <protection locked="0"/>
    </xf>
    <xf numFmtId="1" fontId="0" fillId="24" borderId="10" xfId="0" applyNumberFormat="1" applyFont="1" applyFill="1" applyBorder="1" applyAlignment="1" applyProtection="1">
      <alignment wrapText="1"/>
      <protection locked="0"/>
    </xf>
    <xf numFmtId="1" fontId="2" fillId="24" borderId="10" xfId="0" applyNumberFormat="1" applyFont="1" applyFill="1" applyBorder="1" applyAlignment="1" applyProtection="1">
      <alignment wrapText="1"/>
      <protection locked="0"/>
    </xf>
    <xf numFmtId="3" fontId="0" fillId="24" borderId="10" xfId="0" applyNumberFormat="1" applyFont="1" applyFill="1" applyBorder="1" applyAlignment="1" applyProtection="1">
      <alignment wrapText="1"/>
      <protection locked="0"/>
    </xf>
    <xf numFmtId="189" fontId="2" fillId="0" borderId="10" xfId="0" applyNumberFormat="1" applyFont="1" applyFill="1" applyBorder="1" applyAlignment="1" applyProtection="1">
      <alignment wrapText="1"/>
      <protection locked="0"/>
    </xf>
    <xf numFmtId="4" fontId="0" fillId="24" borderId="10" xfId="0" applyNumberFormat="1" applyFont="1" applyFill="1" applyBorder="1" applyAlignment="1" applyProtection="1">
      <alignment/>
      <protection locked="0"/>
    </xf>
    <xf numFmtId="0" fontId="2" fillId="24" borderId="0" xfId="0" applyNumberFormat="1" applyFont="1" applyFill="1" applyAlignment="1" applyProtection="1">
      <alignment wrapText="1"/>
      <protection locked="0"/>
    </xf>
    <xf numFmtId="0" fontId="0" fillId="24" borderId="10" xfId="0" applyNumberFormat="1" applyFont="1" applyFill="1" applyBorder="1" applyAlignment="1" applyProtection="1">
      <alignment/>
      <protection locked="0"/>
    </xf>
    <xf numFmtId="1" fontId="0" fillId="24" borderId="10" xfId="0" applyNumberFormat="1" applyFont="1" applyFill="1" applyBorder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24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2"/>
  <sheetViews>
    <sheetView zoomScalePageLayoutView="0" workbookViewId="0" topLeftCell="A7">
      <selection activeCell="M15" sqref="M15"/>
    </sheetView>
  </sheetViews>
  <sheetFormatPr defaultColWidth="8.00390625" defaultRowHeight="14.25"/>
  <cols>
    <col min="1" max="1" width="13.75390625" style="1" customWidth="1"/>
    <col min="2" max="2" width="11.75390625" style="1" hidden="1" customWidth="1"/>
    <col min="3" max="3" width="8.375" style="1" hidden="1" customWidth="1"/>
    <col min="4" max="4" width="4.625" style="1" customWidth="1"/>
    <col min="5" max="5" width="5.25390625" style="1" customWidth="1"/>
    <col min="6" max="6" width="5.125" style="1" customWidth="1"/>
    <col min="7" max="7" width="5.00390625" style="1" customWidth="1"/>
    <col min="8" max="8" width="5.75390625" style="1" customWidth="1"/>
    <col min="9" max="9" width="4.50390625" style="1" customWidth="1"/>
    <col min="10" max="10" width="4.625" style="1" customWidth="1"/>
    <col min="11" max="128" width="8.00390625" style="1" customWidth="1"/>
    <col min="129" max="134" width="8.00390625" style="14" customWidth="1"/>
    <col min="135" max="16384" width="8.00390625" style="14" customWidth="1"/>
  </cols>
  <sheetData>
    <row r="1" spans="1:10" s="3" customFormat="1" ht="12" customHeight="1">
      <c r="A1" s="37" t="s">
        <v>71</v>
      </c>
      <c r="B1" s="37"/>
      <c r="C1" s="37"/>
      <c r="D1" s="37"/>
      <c r="E1" s="37"/>
      <c r="F1" s="37"/>
      <c r="G1" s="37"/>
      <c r="H1" s="37"/>
      <c r="I1" s="37"/>
      <c r="J1" s="37"/>
    </row>
    <row r="2" spans="1:6" s="3" customFormat="1" ht="7.5" customHeight="1">
      <c r="A2" s="2"/>
      <c r="B2" s="2"/>
      <c r="C2" s="2"/>
      <c r="D2" s="2"/>
      <c r="E2" s="2"/>
      <c r="F2" s="2"/>
    </row>
    <row r="3" spans="1:10" s="5" customFormat="1" ht="15.75" customHeight="1">
      <c r="A3" s="38" t="s">
        <v>0</v>
      </c>
      <c r="B3" s="38" t="s">
        <v>1</v>
      </c>
      <c r="C3" s="38" t="s">
        <v>2</v>
      </c>
      <c r="D3" s="38" t="s">
        <v>21</v>
      </c>
      <c r="E3" s="38" t="s">
        <v>3</v>
      </c>
      <c r="F3" s="38" t="s">
        <v>3</v>
      </c>
      <c r="G3" s="39" t="s">
        <v>22</v>
      </c>
      <c r="H3" s="39"/>
      <c r="I3" s="39"/>
      <c r="J3" s="39" t="s">
        <v>23</v>
      </c>
    </row>
    <row r="4" spans="1:10" s="5" customFormat="1" ht="34.5" customHeight="1">
      <c r="A4" s="38"/>
      <c r="B4" s="38"/>
      <c r="C4" s="38"/>
      <c r="D4" s="4" t="s">
        <v>4</v>
      </c>
      <c r="E4" s="4" t="s">
        <v>5</v>
      </c>
      <c r="F4" s="4" t="s">
        <v>6</v>
      </c>
      <c r="G4" s="4" t="s">
        <v>28</v>
      </c>
      <c r="H4" s="4" t="s">
        <v>29</v>
      </c>
      <c r="I4" s="4" t="s">
        <v>30</v>
      </c>
      <c r="J4" s="39"/>
    </row>
    <row r="5" spans="1:128" s="12" customFormat="1" ht="15" customHeight="1">
      <c r="A5" s="15" t="s">
        <v>7</v>
      </c>
      <c r="B5" s="6"/>
      <c r="C5" s="7"/>
      <c r="D5" s="16">
        <v>1</v>
      </c>
      <c r="E5" s="16"/>
      <c r="F5" s="16"/>
      <c r="G5" s="17">
        <v>2</v>
      </c>
      <c r="H5" s="8"/>
      <c r="I5" s="7"/>
      <c r="J5" s="18">
        <v>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s="12" customFormat="1" ht="15" customHeight="1">
      <c r="A6" s="15" t="s">
        <v>8</v>
      </c>
      <c r="B6" s="6"/>
      <c r="C6" s="7"/>
      <c r="D6" s="16">
        <v>1</v>
      </c>
      <c r="E6" s="16"/>
      <c r="F6" s="16">
        <v>1</v>
      </c>
      <c r="G6" s="17">
        <v>6</v>
      </c>
      <c r="H6" s="8"/>
      <c r="I6" s="7"/>
      <c r="J6" s="18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s="12" customFormat="1" ht="15" customHeight="1">
      <c r="A7" s="15" t="s">
        <v>48</v>
      </c>
      <c r="B7" s="6"/>
      <c r="C7" s="7"/>
      <c r="D7" s="16">
        <v>1</v>
      </c>
      <c r="E7" s="16"/>
      <c r="F7" s="16">
        <v>1</v>
      </c>
      <c r="G7" s="17">
        <v>3</v>
      </c>
      <c r="H7" s="8"/>
      <c r="I7" s="7"/>
      <c r="J7" s="18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s="12" customFormat="1" ht="15" customHeight="1">
      <c r="A8" s="15" t="s">
        <v>9</v>
      </c>
      <c r="B8" s="6"/>
      <c r="C8" s="7"/>
      <c r="D8" s="16">
        <v>1</v>
      </c>
      <c r="E8" s="16"/>
      <c r="F8" s="16">
        <v>2</v>
      </c>
      <c r="G8" s="17">
        <v>3</v>
      </c>
      <c r="H8" s="8"/>
      <c r="I8" s="7"/>
      <c r="J8" s="18">
        <v>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s="12" customFormat="1" ht="15" customHeight="1">
      <c r="A9" s="15" t="s">
        <v>10</v>
      </c>
      <c r="B9" s="6"/>
      <c r="C9" s="7"/>
      <c r="D9" s="16">
        <v>1</v>
      </c>
      <c r="E9" s="16"/>
      <c r="F9" s="16">
        <v>2</v>
      </c>
      <c r="G9" s="17">
        <v>6</v>
      </c>
      <c r="H9" s="8"/>
      <c r="I9" s="7"/>
      <c r="J9" s="18">
        <v>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12" customFormat="1" ht="15.75" customHeight="1">
      <c r="A10" s="15" t="s">
        <v>49</v>
      </c>
      <c r="B10" s="6"/>
      <c r="C10" s="7"/>
      <c r="D10" s="16">
        <v>1</v>
      </c>
      <c r="E10" s="16"/>
      <c r="F10" s="16"/>
      <c r="G10" s="17">
        <v>3</v>
      </c>
      <c r="H10" s="8"/>
      <c r="I10" s="7"/>
      <c r="J10" s="18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s="12" customFormat="1" ht="15" customHeight="1">
      <c r="A11" s="15" t="s">
        <v>11</v>
      </c>
      <c r="B11" s="6"/>
      <c r="C11" s="7"/>
      <c r="D11" s="16">
        <v>2</v>
      </c>
      <c r="E11" s="16"/>
      <c r="F11" s="16">
        <v>1</v>
      </c>
      <c r="G11" s="17">
        <v>6</v>
      </c>
      <c r="H11" s="8"/>
      <c r="I11" s="7"/>
      <c r="J11" s="18">
        <v>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s="12" customFormat="1" ht="15" customHeight="1">
      <c r="A12" s="15" t="s">
        <v>50</v>
      </c>
      <c r="B12" s="6"/>
      <c r="C12" s="7"/>
      <c r="D12" s="16">
        <v>1</v>
      </c>
      <c r="E12" s="16"/>
      <c r="F12" s="16">
        <v>4</v>
      </c>
      <c r="G12" s="17">
        <v>9</v>
      </c>
      <c r="H12" s="8"/>
      <c r="I12" s="7"/>
      <c r="J12" s="18">
        <v>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 s="12" customFormat="1" ht="15" customHeight="1">
      <c r="A13" s="15" t="s">
        <v>51</v>
      </c>
      <c r="B13" s="6"/>
      <c r="C13" s="7"/>
      <c r="D13" s="16"/>
      <c r="E13" s="16"/>
      <c r="F13" s="16">
        <v>1</v>
      </c>
      <c r="G13" s="17">
        <v>2</v>
      </c>
      <c r="H13" s="8"/>
      <c r="I13" s="7"/>
      <c r="J13" s="18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 s="12" customFormat="1" ht="15" customHeight="1">
      <c r="A14" s="15" t="s">
        <v>12</v>
      </c>
      <c r="B14" s="6"/>
      <c r="C14" s="7"/>
      <c r="D14" s="16">
        <v>1</v>
      </c>
      <c r="E14" s="16"/>
      <c r="F14" s="16">
        <v>2</v>
      </c>
      <c r="G14" s="17">
        <v>11</v>
      </c>
      <c r="H14" s="8"/>
      <c r="I14" s="7"/>
      <c r="J14" s="18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s="12" customFormat="1" ht="15" customHeight="1">
      <c r="A15" s="15" t="s">
        <v>52</v>
      </c>
      <c r="B15" s="6"/>
      <c r="C15" s="7"/>
      <c r="D15" s="16">
        <v>2</v>
      </c>
      <c r="E15" s="16"/>
      <c r="F15" s="16">
        <v>2</v>
      </c>
      <c r="G15" s="17">
        <v>10</v>
      </c>
      <c r="H15" s="8"/>
      <c r="I15" s="7"/>
      <c r="J15" s="18">
        <v>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s="12" customFormat="1" ht="15.75" customHeight="1">
      <c r="A16" s="15" t="s">
        <v>53</v>
      </c>
      <c r="B16" s="6"/>
      <c r="C16" s="7"/>
      <c r="D16" s="16">
        <v>4</v>
      </c>
      <c r="E16" s="16">
        <v>4</v>
      </c>
      <c r="F16" s="16"/>
      <c r="G16" s="17">
        <v>9</v>
      </c>
      <c r="H16" s="8"/>
      <c r="I16" s="7"/>
      <c r="J16" s="18">
        <v>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s="12" customFormat="1" ht="15" customHeight="1">
      <c r="A17" s="15" t="s">
        <v>13</v>
      </c>
      <c r="B17" s="6"/>
      <c r="C17" s="7"/>
      <c r="D17" s="16">
        <v>1</v>
      </c>
      <c r="E17" s="16"/>
      <c r="F17" s="16">
        <v>2</v>
      </c>
      <c r="G17" s="17">
        <v>16</v>
      </c>
      <c r="H17" s="8"/>
      <c r="I17" s="7"/>
      <c r="J17" s="18">
        <v>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 s="12" customFormat="1" ht="15" customHeight="1">
      <c r="A18" s="15" t="s">
        <v>14</v>
      </c>
      <c r="B18" s="6"/>
      <c r="C18" s="7"/>
      <c r="D18" s="16">
        <v>1</v>
      </c>
      <c r="E18" s="16"/>
      <c r="F18" s="16">
        <v>2</v>
      </c>
      <c r="G18" s="17">
        <v>15</v>
      </c>
      <c r="H18" s="8"/>
      <c r="I18" s="7"/>
      <c r="J18" s="18">
        <v>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s="12" customFormat="1" ht="15" customHeight="1">
      <c r="A19" s="15" t="s">
        <v>15</v>
      </c>
      <c r="B19" s="6"/>
      <c r="C19" s="7"/>
      <c r="D19" s="16">
        <v>1</v>
      </c>
      <c r="E19" s="16"/>
      <c r="F19" s="16">
        <v>2</v>
      </c>
      <c r="G19" s="17">
        <v>7</v>
      </c>
      <c r="H19" s="8"/>
      <c r="I19" s="7"/>
      <c r="J19" s="18">
        <v>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s="12" customFormat="1" ht="15" customHeight="1">
      <c r="A20" s="15" t="s">
        <v>54</v>
      </c>
      <c r="B20" s="6"/>
      <c r="C20" s="7"/>
      <c r="D20" s="16">
        <v>1</v>
      </c>
      <c r="E20" s="16"/>
      <c r="F20" s="16">
        <v>1</v>
      </c>
      <c r="G20" s="17">
        <v>4</v>
      </c>
      <c r="H20" s="8"/>
      <c r="I20" s="7"/>
      <c r="J20" s="18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s="12" customFormat="1" ht="15" customHeight="1">
      <c r="A21" s="15" t="s">
        <v>55</v>
      </c>
      <c r="B21" s="6"/>
      <c r="C21" s="7"/>
      <c r="D21" s="16">
        <v>1</v>
      </c>
      <c r="E21" s="16"/>
      <c r="F21" s="16">
        <v>1</v>
      </c>
      <c r="G21" s="17">
        <v>3</v>
      </c>
      <c r="H21" s="8"/>
      <c r="I21" s="7"/>
      <c r="J21" s="18">
        <v>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 s="12" customFormat="1" ht="15" customHeight="1">
      <c r="A22" s="15" t="s">
        <v>56</v>
      </c>
      <c r="B22" s="6"/>
      <c r="C22" s="7"/>
      <c r="D22" s="16">
        <v>1</v>
      </c>
      <c r="E22" s="16"/>
      <c r="F22" s="16">
        <v>1</v>
      </c>
      <c r="G22" s="17">
        <v>8</v>
      </c>
      <c r="H22" s="8"/>
      <c r="I22" s="7"/>
      <c r="J22" s="18">
        <v>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12" customFormat="1" ht="15" customHeight="1">
      <c r="A23" s="15" t="s">
        <v>16</v>
      </c>
      <c r="B23" s="6"/>
      <c r="C23" s="7"/>
      <c r="D23" s="16">
        <v>1</v>
      </c>
      <c r="E23" s="16"/>
      <c r="F23" s="16">
        <v>3</v>
      </c>
      <c r="G23" s="17">
        <v>11</v>
      </c>
      <c r="H23" s="8"/>
      <c r="I23" s="7"/>
      <c r="J23" s="18">
        <v>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s="12" customFormat="1" ht="15" customHeight="1">
      <c r="A24" s="15" t="s">
        <v>17</v>
      </c>
      <c r="B24" s="6"/>
      <c r="C24" s="7"/>
      <c r="D24" s="16">
        <v>1</v>
      </c>
      <c r="E24" s="16">
        <v>1</v>
      </c>
      <c r="F24" s="16">
        <v>1</v>
      </c>
      <c r="G24" s="17">
        <v>6</v>
      </c>
      <c r="H24" s="8"/>
      <c r="I24" s="7"/>
      <c r="J24" s="18">
        <v>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s="12" customFormat="1" ht="15" customHeight="1">
      <c r="A25" s="15" t="s">
        <v>18</v>
      </c>
      <c r="B25" s="6"/>
      <c r="C25" s="7"/>
      <c r="D25" s="16">
        <v>1</v>
      </c>
      <c r="E25" s="16"/>
      <c r="F25" s="16">
        <v>3</v>
      </c>
      <c r="G25" s="17">
        <v>37</v>
      </c>
      <c r="H25" s="8"/>
      <c r="I25" s="7"/>
      <c r="J25" s="18">
        <v>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s="12" customFormat="1" ht="15" customHeight="1">
      <c r="A26" s="15" t="s">
        <v>57</v>
      </c>
      <c r="B26" s="6"/>
      <c r="C26" s="7"/>
      <c r="D26" s="16">
        <v>1</v>
      </c>
      <c r="E26" s="16"/>
      <c r="F26" s="16">
        <v>3</v>
      </c>
      <c r="G26" s="17">
        <v>8</v>
      </c>
      <c r="H26" s="8"/>
      <c r="I26" s="7"/>
      <c r="J26" s="18">
        <v>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 s="12" customFormat="1" ht="15" customHeight="1">
      <c r="A27" s="15" t="s">
        <v>58</v>
      </c>
      <c r="B27" s="6"/>
      <c r="C27" s="7"/>
      <c r="D27" s="16">
        <v>1</v>
      </c>
      <c r="E27" s="16"/>
      <c r="F27" s="16">
        <v>1</v>
      </c>
      <c r="G27" s="17">
        <v>4</v>
      </c>
      <c r="H27" s="8"/>
      <c r="I27" s="7"/>
      <c r="J27" s="18">
        <v>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 s="12" customFormat="1" ht="15" customHeight="1">
      <c r="A28" s="15" t="s">
        <v>59</v>
      </c>
      <c r="B28" s="6"/>
      <c r="C28" s="7"/>
      <c r="D28" s="16">
        <v>1</v>
      </c>
      <c r="E28" s="16">
        <v>1</v>
      </c>
      <c r="F28" s="16">
        <v>4</v>
      </c>
      <c r="G28" s="17">
        <v>12</v>
      </c>
      <c r="H28" s="8"/>
      <c r="I28" s="7"/>
      <c r="J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s="12" customFormat="1" ht="15" customHeight="1">
      <c r="A29" s="15" t="s">
        <v>19</v>
      </c>
      <c r="B29" s="13"/>
      <c r="C29" s="13"/>
      <c r="D29" s="16">
        <v>1</v>
      </c>
      <c r="E29" s="16"/>
      <c r="F29" s="16"/>
      <c r="G29" s="17">
        <v>2</v>
      </c>
      <c r="H29" s="13"/>
      <c r="I29" s="13"/>
      <c r="J29" s="18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0" ht="89.25" customHeight="1">
      <c r="A30" s="15" t="s">
        <v>20</v>
      </c>
      <c r="B30" s="8"/>
      <c r="C30" s="8"/>
      <c r="D30" s="16">
        <v>1</v>
      </c>
      <c r="E30" s="16"/>
      <c r="F30" s="16"/>
      <c r="G30" s="17">
        <v>2</v>
      </c>
      <c r="H30" s="8"/>
      <c r="I30" s="8"/>
      <c r="J30" s="18">
        <v>2</v>
      </c>
    </row>
    <row r="31" spans="1:10" ht="14.25">
      <c r="A31" s="15" t="s">
        <v>60</v>
      </c>
      <c r="D31" s="16">
        <v>1</v>
      </c>
      <c r="E31" s="16">
        <v>1</v>
      </c>
      <c r="F31" s="16">
        <v>1</v>
      </c>
      <c r="G31" s="17">
        <v>4</v>
      </c>
      <c r="J31" s="18">
        <v>2</v>
      </c>
    </row>
    <row r="32" spans="1:10" ht="14.25">
      <c r="A32" s="15" t="s">
        <v>61</v>
      </c>
      <c r="D32" s="16">
        <v>1</v>
      </c>
      <c r="E32" s="16"/>
      <c r="F32" s="16">
        <v>2</v>
      </c>
      <c r="G32" s="17">
        <v>3</v>
      </c>
      <c r="J32" s="18">
        <v>2</v>
      </c>
    </row>
    <row r="33" spans="1:10" ht="14.25">
      <c r="A33" s="29" t="s">
        <v>62</v>
      </c>
      <c r="B33" s="30"/>
      <c r="C33" s="30"/>
      <c r="D33" s="31">
        <v>2</v>
      </c>
      <c r="E33" s="31"/>
      <c r="F33" s="31">
        <v>4</v>
      </c>
      <c r="G33" s="32">
        <v>98</v>
      </c>
      <c r="H33" s="30"/>
      <c r="I33" s="30"/>
      <c r="J33" s="33">
        <v>6</v>
      </c>
    </row>
    <row r="34" spans="1:10" ht="14.25">
      <c r="A34" s="29" t="s">
        <v>63</v>
      </c>
      <c r="B34" s="30"/>
      <c r="C34" s="30"/>
      <c r="D34" s="31">
        <v>2</v>
      </c>
      <c r="E34" s="31"/>
      <c r="F34" s="31">
        <v>3</v>
      </c>
      <c r="G34" s="32">
        <v>72</v>
      </c>
      <c r="H34" s="30"/>
      <c r="I34" s="30"/>
      <c r="J34" s="33">
        <v>6</v>
      </c>
    </row>
    <row r="35" spans="1:10" ht="14.25">
      <c r="A35" s="29" t="s">
        <v>64</v>
      </c>
      <c r="B35" s="30"/>
      <c r="C35" s="30"/>
      <c r="D35" s="31">
        <v>2</v>
      </c>
      <c r="E35" s="31"/>
      <c r="F35" s="31">
        <v>3</v>
      </c>
      <c r="G35" s="32">
        <v>60</v>
      </c>
      <c r="H35" s="30"/>
      <c r="I35" s="30"/>
      <c r="J35" s="33">
        <v>6</v>
      </c>
    </row>
    <row r="36" spans="1:10" ht="14.25">
      <c r="A36" s="29" t="s">
        <v>65</v>
      </c>
      <c r="B36" s="30"/>
      <c r="C36" s="30"/>
      <c r="D36" s="31">
        <v>2</v>
      </c>
      <c r="E36" s="31"/>
      <c r="F36" s="31"/>
      <c r="G36" s="32">
        <v>18</v>
      </c>
      <c r="H36" s="30"/>
      <c r="I36" s="30"/>
      <c r="J36" s="33">
        <v>6</v>
      </c>
    </row>
    <row r="37" spans="1:10" ht="14.25">
      <c r="A37" s="29" t="s">
        <v>66</v>
      </c>
      <c r="B37" s="30"/>
      <c r="C37" s="30"/>
      <c r="D37" s="31">
        <v>2</v>
      </c>
      <c r="E37" s="31"/>
      <c r="F37" s="31">
        <v>5</v>
      </c>
      <c r="G37" s="32">
        <v>98</v>
      </c>
      <c r="H37" s="30"/>
      <c r="I37" s="30"/>
      <c r="J37" s="33">
        <v>6</v>
      </c>
    </row>
    <row r="38" spans="1:13" ht="14.25">
      <c r="A38" s="29" t="s">
        <v>67</v>
      </c>
      <c r="B38" s="30"/>
      <c r="C38" s="30"/>
      <c r="D38" s="31">
        <v>1</v>
      </c>
      <c r="E38" s="31"/>
      <c r="F38" s="31">
        <v>3</v>
      </c>
      <c r="G38" s="32">
        <v>44</v>
      </c>
      <c r="H38" s="30"/>
      <c r="I38" s="30"/>
      <c r="J38" s="33">
        <v>6</v>
      </c>
      <c r="M38" s="1">
        <f>13979/20</f>
        <v>698.95</v>
      </c>
    </row>
    <row r="39" spans="1:10" ht="14.25">
      <c r="A39" s="29" t="s">
        <v>68</v>
      </c>
      <c r="B39" s="30"/>
      <c r="C39" s="30"/>
      <c r="D39" s="31">
        <v>1</v>
      </c>
      <c r="E39" s="31"/>
      <c r="F39" s="31">
        <v>2</v>
      </c>
      <c r="G39" s="32">
        <v>34</v>
      </c>
      <c r="H39" s="30"/>
      <c r="I39" s="30"/>
      <c r="J39" s="33">
        <v>6</v>
      </c>
    </row>
    <row r="40" spans="1:10" ht="14.25">
      <c r="A40" s="29" t="s">
        <v>69</v>
      </c>
      <c r="B40" s="30"/>
      <c r="C40" s="30"/>
      <c r="D40" s="31">
        <v>2</v>
      </c>
      <c r="E40" s="31"/>
      <c r="F40" s="31">
        <v>2</v>
      </c>
      <c r="G40" s="32">
        <v>71</v>
      </c>
      <c r="H40" s="30"/>
      <c r="I40" s="30"/>
      <c r="J40" s="33">
        <v>6</v>
      </c>
    </row>
    <row r="41" spans="1:10" ht="14.25">
      <c r="A41" s="29" t="s">
        <v>70</v>
      </c>
      <c r="B41" s="30"/>
      <c r="C41" s="30"/>
      <c r="D41" s="31">
        <v>1</v>
      </c>
      <c r="E41" s="31"/>
      <c r="F41" s="31">
        <v>1</v>
      </c>
      <c r="G41" s="32">
        <v>28</v>
      </c>
      <c r="H41" s="30"/>
      <c r="I41" s="30"/>
      <c r="J41" s="33">
        <v>2</v>
      </c>
    </row>
    <row r="42" ht="14.25">
      <c r="G42" s="17"/>
    </row>
  </sheetData>
  <sheetProtection/>
  <mergeCells count="7">
    <mergeCell ref="A1:J1"/>
    <mergeCell ref="A3:A4"/>
    <mergeCell ref="B3:B4"/>
    <mergeCell ref="C3:C4"/>
    <mergeCell ref="D3:F3"/>
    <mergeCell ref="G3:I3"/>
    <mergeCell ref="J3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32"/>
  <sheetViews>
    <sheetView zoomScalePageLayoutView="0" workbookViewId="0" topLeftCell="A1">
      <selection activeCell="G5" sqref="G5"/>
    </sheetView>
  </sheetViews>
  <sheetFormatPr defaultColWidth="8.00390625" defaultRowHeight="14.25"/>
  <cols>
    <col min="1" max="1" width="17.875" style="1" customWidth="1"/>
    <col min="2" max="2" width="11.75390625" style="1" hidden="1" customWidth="1"/>
    <col min="3" max="3" width="8.375" style="1" hidden="1" customWidth="1"/>
    <col min="4" max="4" width="4.625" style="1" customWidth="1"/>
    <col min="5" max="5" width="5.25390625" style="1" customWidth="1"/>
    <col min="6" max="6" width="5.125" style="1" customWidth="1"/>
    <col min="7" max="7" width="5.00390625" style="1" customWidth="1"/>
    <col min="8" max="8" width="5.75390625" style="1" customWidth="1"/>
    <col min="9" max="9" width="4.50390625" style="1" customWidth="1"/>
    <col min="10" max="10" width="4.625" style="1" customWidth="1"/>
    <col min="11" max="11" width="6.25390625" style="1" customWidth="1"/>
    <col min="12" max="12" width="6.375" style="1" customWidth="1"/>
    <col min="13" max="13" width="6.125" style="1" customWidth="1"/>
    <col min="14" max="14" width="6.875" style="1" customWidth="1"/>
    <col min="15" max="15" width="6.00390625" style="1" customWidth="1"/>
    <col min="16" max="17" width="6.50390625" style="1" customWidth="1"/>
    <col min="18" max="18" width="6.375" style="1" customWidth="1"/>
    <col min="19" max="19" width="5.25390625" style="1" customWidth="1"/>
    <col min="20" max="20" width="6.125" style="1" customWidth="1"/>
    <col min="21" max="21" width="6.50390625" style="11" customWidth="1"/>
    <col min="22" max="140" width="8.00390625" style="1" customWidth="1"/>
    <col min="141" max="146" width="8.00390625" style="14" customWidth="1"/>
    <col min="147" max="16384" width="8.00390625" style="14" customWidth="1"/>
  </cols>
  <sheetData>
    <row r="1" spans="1:21" s="3" customFormat="1" ht="1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3" customFormat="1" ht="12">
      <c r="A2" s="2"/>
      <c r="B2" s="2"/>
      <c r="C2" s="2"/>
      <c r="D2" s="2"/>
      <c r="E2" s="2"/>
      <c r="F2" s="2"/>
      <c r="U2" s="9"/>
    </row>
    <row r="3" spans="1:22" s="5" customFormat="1" ht="12">
      <c r="A3" s="38" t="s">
        <v>0</v>
      </c>
      <c r="B3" s="38" t="s">
        <v>1</v>
      </c>
      <c r="C3" s="38" t="s">
        <v>2</v>
      </c>
      <c r="D3" s="38" t="s">
        <v>21</v>
      </c>
      <c r="E3" s="38" t="s">
        <v>3</v>
      </c>
      <c r="F3" s="38" t="s">
        <v>3</v>
      </c>
      <c r="G3" s="39" t="s">
        <v>22</v>
      </c>
      <c r="H3" s="39"/>
      <c r="I3" s="39"/>
      <c r="J3" s="39" t="s">
        <v>23</v>
      </c>
      <c r="K3" s="39" t="s">
        <v>24</v>
      </c>
      <c r="L3" s="39"/>
      <c r="M3" s="39"/>
      <c r="N3" s="39"/>
      <c r="O3" s="39" t="s">
        <v>25</v>
      </c>
      <c r="P3" s="39"/>
      <c r="Q3" s="39"/>
      <c r="R3" s="39"/>
      <c r="S3" s="39" t="s">
        <v>26</v>
      </c>
      <c r="T3" s="39"/>
      <c r="U3" s="40" t="s">
        <v>27</v>
      </c>
      <c r="V3" s="39" t="s">
        <v>46</v>
      </c>
    </row>
    <row r="4" spans="1:22" s="5" customFormat="1" ht="48">
      <c r="A4" s="38"/>
      <c r="B4" s="38"/>
      <c r="C4" s="38"/>
      <c r="D4" s="4" t="s">
        <v>4</v>
      </c>
      <c r="E4" s="4" t="s">
        <v>5</v>
      </c>
      <c r="F4" s="4" t="s">
        <v>6</v>
      </c>
      <c r="G4" s="4" t="s">
        <v>28</v>
      </c>
      <c r="H4" s="4" t="s">
        <v>29</v>
      </c>
      <c r="I4" s="4" t="s">
        <v>30</v>
      </c>
      <c r="J4" s="39"/>
      <c r="K4" s="4" t="s">
        <v>31</v>
      </c>
      <c r="L4" s="4" t="s">
        <v>32</v>
      </c>
      <c r="M4" s="4" t="s">
        <v>33</v>
      </c>
      <c r="N4" s="4" t="s">
        <v>30</v>
      </c>
      <c r="O4" s="4" t="s">
        <v>34</v>
      </c>
      <c r="P4" s="4" t="s">
        <v>35</v>
      </c>
      <c r="Q4" s="4" t="s">
        <v>36</v>
      </c>
      <c r="R4" s="4" t="s">
        <v>30</v>
      </c>
      <c r="S4" s="4" t="s">
        <v>37</v>
      </c>
      <c r="T4" s="4" t="s">
        <v>26</v>
      </c>
      <c r="U4" s="40"/>
      <c r="V4" s="39"/>
    </row>
    <row r="5" spans="1:140" s="12" customFormat="1" ht="14.25">
      <c r="A5" s="19" t="s">
        <v>7</v>
      </c>
      <c r="B5" s="6"/>
      <c r="C5" s="7"/>
      <c r="D5" s="20">
        <v>1</v>
      </c>
      <c r="E5" s="20"/>
      <c r="F5" s="20"/>
      <c r="G5" s="21">
        <f>2+1</f>
        <v>3</v>
      </c>
      <c r="H5" s="8"/>
      <c r="I5" s="7"/>
      <c r="J5" s="22">
        <v>2</v>
      </c>
      <c r="K5" s="8">
        <f>J5*1440</f>
        <v>2880</v>
      </c>
      <c r="L5" s="8"/>
      <c r="M5" s="8"/>
      <c r="N5" s="8">
        <f>K5+L5+M5</f>
        <v>2880</v>
      </c>
      <c r="O5" s="7">
        <f>G5</f>
        <v>3</v>
      </c>
      <c r="P5" s="8">
        <f>O5*1000+5000</f>
        <v>8000</v>
      </c>
      <c r="Q5" s="8"/>
      <c r="R5" s="8">
        <f>P5+Q5</f>
        <v>8000</v>
      </c>
      <c r="S5" s="7">
        <f>G5</f>
        <v>3</v>
      </c>
      <c r="T5" s="8">
        <f>5000+O5*1020</f>
        <v>8060</v>
      </c>
      <c r="U5" s="10">
        <v>5000</v>
      </c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s="12" customFormat="1" ht="14.25">
      <c r="A6" s="19" t="s">
        <v>8</v>
      </c>
      <c r="B6" s="6"/>
      <c r="C6" s="7"/>
      <c r="D6" s="20">
        <v>1</v>
      </c>
      <c r="E6" s="20"/>
      <c r="F6" s="20">
        <v>1</v>
      </c>
      <c r="G6" s="21">
        <f>6+1</f>
        <v>7</v>
      </c>
      <c r="H6" s="8"/>
      <c r="I6" s="7"/>
      <c r="J6" s="22">
        <v>3</v>
      </c>
      <c r="K6" s="8">
        <f aca="true" t="shared" si="0" ref="K6:K30">J6*1440</f>
        <v>4320</v>
      </c>
      <c r="L6" s="8"/>
      <c r="M6" s="8"/>
      <c r="N6" s="8">
        <f aca="true" t="shared" si="1" ref="N6:N30">K6+L6+M6</f>
        <v>4320</v>
      </c>
      <c r="O6" s="7">
        <f aca="true" t="shared" si="2" ref="O6:O30">G6</f>
        <v>7</v>
      </c>
      <c r="P6" s="8">
        <f aca="true" t="shared" si="3" ref="P6:P30">O6*1000+5000</f>
        <v>12000</v>
      </c>
      <c r="Q6" s="8"/>
      <c r="R6" s="8">
        <f aca="true" t="shared" si="4" ref="R6:R30">P6+Q6</f>
        <v>12000</v>
      </c>
      <c r="S6" s="7">
        <f aca="true" t="shared" si="5" ref="S6:S30">G6</f>
        <v>7</v>
      </c>
      <c r="T6" s="8">
        <f aca="true" t="shared" si="6" ref="T6:T30">5000+O6*1020</f>
        <v>12140</v>
      </c>
      <c r="U6" s="10">
        <v>8000</v>
      </c>
      <c r="V6" s="8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s="12" customFormat="1" ht="14.25">
      <c r="A7" s="19" t="s">
        <v>48</v>
      </c>
      <c r="B7" s="6"/>
      <c r="C7" s="7"/>
      <c r="D7" s="20">
        <v>1</v>
      </c>
      <c r="E7" s="20"/>
      <c r="F7" s="20">
        <v>1</v>
      </c>
      <c r="G7" s="21">
        <f>3+1</f>
        <v>4</v>
      </c>
      <c r="H7" s="8"/>
      <c r="I7" s="7"/>
      <c r="J7" s="22">
        <v>2</v>
      </c>
      <c r="K7" s="8">
        <f t="shared" si="0"/>
        <v>2880</v>
      </c>
      <c r="L7" s="8"/>
      <c r="M7" s="8"/>
      <c r="N7" s="8">
        <f t="shared" si="1"/>
        <v>2880</v>
      </c>
      <c r="O7" s="7">
        <f t="shared" si="2"/>
        <v>4</v>
      </c>
      <c r="P7" s="8">
        <f t="shared" si="3"/>
        <v>9000</v>
      </c>
      <c r="Q7" s="8"/>
      <c r="R7" s="8">
        <f t="shared" si="4"/>
        <v>9000</v>
      </c>
      <c r="S7" s="7">
        <f t="shared" si="5"/>
        <v>4</v>
      </c>
      <c r="T7" s="8">
        <f t="shared" si="6"/>
        <v>9080</v>
      </c>
      <c r="U7" s="10">
        <v>5000</v>
      </c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s="12" customFormat="1" ht="14.25">
      <c r="A8" s="19" t="s">
        <v>9</v>
      </c>
      <c r="B8" s="6"/>
      <c r="C8" s="7"/>
      <c r="D8" s="20">
        <v>1</v>
      </c>
      <c r="E8" s="20"/>
      <c r="F8" s="20">
        <v>2</v>
      </c>
      <c r="G8" s="21">
        <v>3</v>
      </c>
      <c r="H8" s="8"/>
      <c r="I8" s="7"/>
      <c r="J8" s="22">
        <v>2</v>
      </c>
      <c r="K8" s="8">
        <f t="shared" si="0"/>
        <v>2880</v>
      </c>
      <c r="L8" s="8"/>
      <c r="M8" s="8"/>
      <c r="N8" s="8">
        <f t="shared" si="1"/>
        <v>2880</v>
      </c>
      <c r="O8" s="7">
        <f t="shared" si="2"/>
        <v>3</v>
      </c>
      <c r="P8" s="8">
        <f t="shared" si="3"/>
        <v>8000</v>
      </c>
      <c r="Q8" s="8"/>
      <c r="R8" s="8">
        <f t="shared" si="4"/>
        <v>8000</v>
      </c>
      <c r="S8" s="7">
        <f t="shared" si="5"/>
        <v>3</v>
      </c>
      <c r="T8" s="8">
        <f t="shared" si="6"/>
        <v>8060</v>
      </c>
      <c r="U8" s="10">
        <v>5000</v>
      </c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s="12" customFormat="1" ht="14.25">
      <c r="A9" s="19" t="s">
        <v>10</v>
      </c>
      <c r="B9" s="6"/>
      <c r="C9" s="7"/>
      <c r="D9" s="20">
        <v>1</v>
      </c>
      <c r="E9" s="20"/>
      <c r="F9" s="20">
        <v>2</v>
      </c>
      <c r="G9" s="21">
        <v>6</v>
      </c>
      <c r="H9" s="8"/>
      <c r="I9" s="7"/>
      <c r="J9" s="22">
        <v>2</v>
      </c>
      <c r="K9" s="8">
        <f t="shared" si="0"/>
        <v>2880</v>
      </c>
      <c r="L9" s="8"/>
      <c r="M9" s="8"/>
      <c r="N9" s="8">
        <f t="shared" si="1"/>
        <v>2880</v>
      </c>
      <c r="O9" s="7">
        <f t="shared" si="2"/>
        <v>6</v>
      </c>
      <c r="P9" s="8">
        <f t="shared" si="3"/>
        <v>11000</v>
      </c>
      <c r="Q9" s="8"/>
      <c r="R9" s="8">
        <f t="shared" si="4"/>
        <v>11000</v>
      </c>
      <c r="S9" s="7">
        <f t="shared" si="5"/>
        <v>6</v>
      </c>
      <c r="T9" s="8">
        <f t="shared" si="6"/>
        <v>11120</v>
      </c>
      <c r="U9" s="10">
        <v>6000</v>
      </c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s="12" customFormat="1" ht="14.25">
      <c r="A10" s="19" t="s">
        <v>49</v>
      </c>
      <c r="B10" s="6"/>
      <c r="C10" s="7"/>
      <c r="D10" s="20">
        <v>1</v>
      </c>
      <c r="E10" s="20"/>
      <c r="F10" s="20"/>
      <c r="G10" s="21">
        <v>3</v>
      </c>
      <c r="H10" s="8"/>
      <c r="I10" s="7"/>
      <c r="J10" s="22">
        <v>1</v>
      </c>
      <c r="K10" s="8">
        <f t="shared" si="0"/>
        <v>1440</v>
      </c>
      <c r="L10" s="8"/>
      <c r="M10" s="8"/>
      <c r="N10" s="8">
        <f t="shared" si="1"/>
        <v>1440</v>
      </c>
      <c r="O10" s="7">
        <f t="shared" si="2"/>
        <v>3</v>
      </c>
      <c r="P10" s="8">
        <f t="shared" si="3"/>
        <v>8000</v>
      </c>
      <c r="Q10" s="8"/>
      <c r="R10" s="8">
        <f t="shared" si="4"/>
        <v>8000</v>
      </c>
      <c r="S10" s="7">
        <f t="shared" si="5"/>
        <v>3</v>
      </c>
      <c r="T10" s="8">
        <f t="shared" si="6"/>
        <v>8060</v>
      </c>
      <c r="U10" s="10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s="12" customFormat="1" ht="14.25">
      <c r="A11" s="19" t="s">
        <v>11</v>
      </c>
      <c r="B11" s="6"/>
      <c r="C11" s="7"/>
      <c r="D11" s="20">
        <v>2</v>
      </c>
      <c r="E11" s="20"/>
      <c r="F11" s="20">
        <v>1</v>
      </c>
      <c r="G11" s="21">
        <v>6</v>
      </c>
      <c r="H11" s="8"/>
      <c r="I11" s="7"/>
      <c r="J11" s="22">
        <v>3</v>
      </c>
      <c r="K11" s="8">
        <f t="shared" si="0"/>
        <v>4320</v>
      </c>
      <c r="L11" s="8"/>
      <c r="M11" s="8"/>
      <c r="N11" s="8">
        <f t="shared" si="1"/>
        <v>4320</v>
      </c>
      <c r="O11" s="7">
        <f t="shared" si="2"/>
        <v>6</v>
      </c>
      <c r="P11" s="8">
        <f t="shared" si="3"/>
        <v>11000</v>
      </c>
      <c r="Q11" s="8"/>
      <c r="R11" s="8">
        <f t="shared" si="4"/>
        <v>11000</v>
      </c>
      <c r="S11" s="7">
        <f t="shared" si="5"/>
        <v>6</v>
      </c>
      <c r="T11" s="8">
        <f t="shared" si="6"/>
        <v>11120</v>
      </c>
      <c r="U11" s="10">
        <v>6000</v>
      </c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s="12" customFormat="1" ht="28.5">
      <c r="A12" s="19" t="s">
        <v>72</v>
      </c>
      <c r="B12" s="6"/>
      <c r="C12" s="7"/>
      <c r="D12" s="20">
        <v>1</v>
      </c>
      <c r="E12" s="20"/>
      <c r="F12" s="20">
        <v>5</v>
      </c>
      <c r="G12" s="21">
        <v>11</v>
      </c>
      <c r="H12" s="8"/>
      <c r="I12" s="7"/>
      <c r="J12" s="22">
        <v>3</v>
      </c>
      <c r="K12" s="8">
        <f t="shared" si="0"/>
        <v>4320</v>
      </c>
      <c r="L12" s="8"/>
      <c r="M12" s="8"/>
      <c r="N12" s="8">
        <f t="shared" si="1"/>
        <v>4320</v>
      </c>
      <c r="O12" s="7">
        <f t="shared" si="2"/>
        <v>11</v>
      </c>
      <c r="P12" s="8">
        <f t="shared" si="3"/>
        <v>16000</v>
      </c>
      <c r="Q12" s="8"/>
      <c r="R12" s="8">
        <f t="shared" si="4"/>
        <v>16000</v>
      </c>
      <c r="S12" s="7">
        <f t="shared" si="5"/>
        <v>11</v>
      </c>
      <c r="T12" s="8">
        <f t="shared" si="6"/>
        <v>16220</v>
      </c>
      <c r="U12" s="10">
        <v>8000</v>
      </c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s="12" customFormat="1" ht="14.25">
      <c r="A13" s="19" t="s">
        <v>12</v>
      </c>
      <c r="B13" s="6"/>
      <c r="C13" s="7"/>
      <c r="D13" s="20">
        <v>1</v>
      </c>
      <c r="E13" s="20"/>
      <c r="F13" s="20">
        <v>2</v>
      </c>
      <c r="G13" s="21">
        <f>11+2</f>
        <v>13</v>
      </c>
      <c r="H13" s="8"/>
      <c r="I13" s="7"/>
      <c r="J13" s="22">
        <v>3</v>
      </c>
      <c r="K13" s="8">
        <f t="shared" si="0"/>
        <v>4320</v>
      </c>
      <c r="L13" s="8"/>
      <c r="M13" s="8"/>
      <c r="N13" s="8">
        <f t="shared" si="1"/>
        <v>4320</v>
      </c>
      <c r="O13" s="7">
        <f t="shared" si="2"/>
        <v>13</v>
      </c>
      <c r="P13" s="8">
        <f t="shared" si="3"/>
        <v>18000</v>
      </c>
      <c r="Q13" s="8"/>
      <c r="R13" s="8">
        <f t="shared" si="4"/>
        <v>18000</v>
      </c>
      <c r="S13" s="7">
        <f t="shared" si="5"/>
        <v>13</v>
      </c>
      <c r="T13" s="8">
        <f t="shared" si="6"/>
        <v>18260</v>
      </c>
      <c r="U13" s="10">
        <v>15000</v>
      </c>
      <c r="V13" s="8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</row>
    <row r="14" spans="1:140" s="12" customFormat="1" ht="14.25">
      <c r="A14" s="19" t="s">
        <v>52</v>
      </c>
      <c r="B14" s="6"/>
      <c r="C14" s="7"/>
      <c r="D14" s="20">
        <v>2</v>
      </c>
      <c r="E14" s="20"/>
      <c r="F14" s="20">
        <v>2</v>
      </c>
      <c r="G14" s="21">
        <v>10</v>
      </c>
      <c r="H14" s="8"/>
      <c r="I14" s="7"/>
      <c r="J14" s="22">
        <v>2</v>
      </c>
      <c r="K14" s="8">
        <f t="shared" si="0"/>
        <v>2880</v>
      </c>
      <c r="L14" s="8"/>
      <c r="M14" s="8"/>
      <c r="N14" s="8">
        <f t="shared" si="1"/>
        <v>2880</v>
      </c>
      <c r="O14" s="7">
        <f t="shared" si="2"/>
        <v>10</v>
      </c>
      <c r="P14" s="8">
        <f t="shared" si="3"/>
        <v>15000</v>
      </c>
      <c r="Q14" s="8"/>
      <c r="R14" s="8">
        <f t="shared" si="4"/>
        <v>15000</v>
      </c>
      <c r="S14" s="7">
        <f t="shared" si="5"/>
        <v>10</v>
      </c>
      <c r="T14" s="8">
        <f t="shared" si="6"/>
        <v>15200</v>
      </c>
      <c r="U14" s="10">
        <v>10000</v>
      </c>
      <c r="V14" s="8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s="12" customFormat="1" ht="14.25">
      <c r="A15" s="19" t="s">
        <v>53</v>
      </c>
      <c r="B15" s="6"/>
      <c r="C15" s="7"/>
      <c r="D15" s="20">
        <v>4</v>
      </c>
      <c r="E15" s="20">
        <v>4</v>
      </c>
      <c r="F15" s="20"/>
      <c r="G15" s="21">
        <v>9</v>
      </c>
      <c r="H15" s="8"/>
      <c r="I15" s="7"/>
      <c r="J15" s="22">
        <v>2</v>
      </c>
      <c r="K15" s="8">
        <f t="shared" si="0"/>
        <v>2880</v>
      </c>
      <c r="L15" s="8"/>
      <c r="M15" s="8"/>
      <c r="N15" s="8">
        <f t="shared" si="1"/>
        <v>2880</v>
      </c>
      <c r="O15" s="7">
        <f t="shared" si="2"/>
        <v>9</v>
      </c>
      <c r="P15" s="8">
        <f t="shared" si="3"/>
        <v>14000</v>
      </c>
      <c r="Q15" s="8"/>
      <c r="R15" s="8">
        <f t="shared" si="4"/>
        <v>14000</v>
      </c>
      <c r="S15" s="7">
        <f t="shared" si="5"/>
        <v>9</v>
      </c>
      <c r="T15" s="8">
        <f t="shared" si="6"/>
        <v>14180</v>
      </c>
      <c r="U15" s="10">
        <v>5000</v>
      </c>
      <c r="V15" s="8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s="12" customFormat="1" ht="14.25">
      <c r="A16" s="19" t="s">
        <v>13</v>
      </c>
      <c r="B16" s="6"/>
      <c r="C16" s="7"/>
      <c r="D16" s="20">
        <v>1</v>
      </c>
      <c r="E16" s="20"/>
      <c r="F16" s="20">
        <v>2</v>
      </c>
      <c r="G16" s="21">
        <f>16+1</f>
        <v>17</v>
      </c>
      <c r="H16" s="8"/>
      <c r="I16" s="7"/>
      <c r="J16" s="22">
        <v>2</v>
      </c>
      <c r="K16" s="8">
        <f t="shared" si="0"/>
        <v>2880</v>
      </c>
      <c r="L16" s="8"/>
      <c r="M16" s="8"/>
      <c r="N16" s="8">
        <f t="shared" si="1"/>
        <v>2880</v>
      </c>
      <c r="O16" s="7">
        <f t="shared" si="2"/>
        <v>17</v>
      </c>
      <c r="P16" s="8">
        <f t="shared" si="3"/>
        <v>22000</v>
      </c>
      <c r="Q16" s="8"/>
      <c r="R16" s="8">
        <f t="shared" si="4"/>
        <v>22000</v>
      </c>
      <c r="S16" s="7">
        <f t="shared" si="5"/>
        <v>17</v>
      </c>
      <c r="T16" s="8">
        <f t="shared" si="6"/>
        <v>22340</v>
      </c>
      <c r="U16" s="10">
        <v>20000</v>
      </c>
      <c r="V16" s="8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</row>
    <row r="17" spans="1:140" s="12" customFormat="1" ht="14.25">
      <c r="A17" s="19" t="s">
        <v>14</v>
      </c>
      <c r="B17" s="6"/>
      <c r="C17" s="7"/>
      <c r="D17" s="20">
        <v>1</v>
      </c>
      <c r="E17" s="20"/>
      <c r="F17" s="20">
        <v>2</v>
      </c>
      <c r="G17" s="21">
        <f>15+1</f>
        <v>16</v>
      </c>
      <c r="H17" s="8"/>
      <c r="I17" s="7"/>
      <c r="J17" s="22">
        <v>5</v>
      </c>
      <c r="K17" s="8">
        <f t="shared" si="0"/>
        <v>7200</v>
      </c>
      <c r="L17" s="8"/>
      <c r="M17" s="8"/>
      <c r="N17" s="8">
        <f t="shared" si="1"/>
        <v>7200</v>
      </c>
      <c r="O17" s="7">
        <f t="shared" si="2"/>
        <v>16</v>
      </c>
      <c r="P17" s="8">
        <f t="shared" si="3"/>
        <v>21000</v>
      </c>
      <c r="Q17" s="8"/>
      <c r="R17" s="8">
        <f t="shared" si="4"/>
        <v>21000</v>
      </c>
      <c r="S17" s="7">
        <f t="shared" si="5"/>
        <v>16</v>
      </c>
      <c r="T17" s="8">
        <f t="shared" si="6"/>
        <v>21320</v>
      </c>
      <c r="U17" s="10">
        <v>20000</v>
      </c>
      <c r="V17" s="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</row>
    <row r="18" spans="1:140" s="12" customFormat="1" ht="14.25">
      <c r="A18" s="19" t="s">
        <v>15</v>
      </c>
      <c r="B18" s="6"/>
      <c r="C18" s="7"/>
      <c r="D18" s="20">
        <v>1</v>
      </c>
      <c r="E18" s="20"/>
      <c r="F18" s="20">
        <f>2+1</f>
        <v>3</v>
      </c>
      <c r="G18" s="21">
        <f>7+1</f>
        <v>8</v>
      </c>
      <c r="H18" s="8"/>
      <c r="I18" s="7"/>
      <c r="J18" s="22">
        <v>2</v>
      </c>
      <c r="K18" s="8">
        <f t="shared" si="0"/>
        <v>2880</v>
      </c>
      <c r="L18" s="8"/>
      <c r="M18" s="8"/>
      <c r="N18" s="8">
        <f t="shared" si="1"/>
        <v>2880</v>
      </c>
      <c r="O18" s="7">
        <f t="shared" si="2"/>
        <v>8</v>
      </c>
      <c r="P18" s="8">
        <f t="shared" si="3"/>
        <v>13000</v>
      </c>
      <c r="Q18" s="8"/>
      <c r="R18" s="8">
        <f t="shared" si="4"/>
        <v>13000</v>
      </c>
      <c r="S18" s="7">
        <f t="shared" si="5"/>
        <v>8</v>
      </c>
      <c r="T18" s="8">
        <f t="shared" si="6"/>
        <v>13160</v>
      </c>
      <c r="U18" s="10">
        <v>10000</v>
      </c>
      <c r="V18" s="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</row>
    <row r="19" spans="1:140" s="12" customFormat="1" ht="14.25">
      <c r="A19" s="19" t="s">
        <v>54</v>
      </c>
      <c r="B19" s="6"/>
      <c r="C19" s="7"/>
      <c r="D19" s="20">
        <v>1</v>
      </c>
      <c r="E19" s="20"/>
      <c r="F19" s="20">
        <v>1</v>
      </c>
      <c r="G19" s="21">
        <v>4</v>
      </c>
      <c r="H19" s="8"/>
      <c r="I19" s="7"/>
      <c r="J19" s="22">
        <v>2</v>
      </c>
      <c r="K19" s="8">
        <f t="shared" si="0"/>
        <v>2880</v>
      </c>
      <c r="L19" s="8"/>
      <c r="M19" s="8"/>
      <c r="N19" s="8">
        <f t="shared" si="1"/>
        <v>2880</v>
      </c>
      <c r="O19" s="7">
        <f t="shared" si="2"/>
        <v>4</v>
      </c>
      <c r="P19" s="8">
        <f t="shared" si="3"/>
        <v>9000</v>
      </c>
      <c r="Q19" s="8"/>
      <c r="R19" s="8">
        <f t="shared" si="4"/>
        <v>9000</v>
      </c>
      <c r="S19" s="7">
        <f t="shared" si="5"/>
        <v>4</v>
      </c>
      <c r="T19" s="8">
        <f t="shared" si="6"/>
        <v>9080</v>
      </c>
      <c r="U19" s="10">
        <v>5000</v>
      </c>
      <c r="V19" s="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</row>
    <row r="20" spans="1:140" s="12" customFormat="1" ht="14.25">
      <c r="A20" s="19" t="s">
        <v>55</v>
      </c>
      <c r="B20" s="6"/>
      <c r="C20" s="7"/>
      <c r="D20" s="20">
        <v>1</v>
      </c>
      <c r="E20" s="20"/>
      <c r="F20" s="20">
        <v>1</v>
      </c>
      <c r="G20" s="21">
        <v>3</v>
      </c>
      <c r="H20" s="8"/>
      <c r="I20" s="7"/>
      <c r="J20" s="22">
        <v>2</v>
      </c>
      <c r="K20" s="8">
        <f t="shared" si="0"/>
        <v>2880</v>
      </c>
      <c r="L20" s="8"/>
      <c r="M20" s="8"/>
      <c r="N20" s="8">
        <f t="shared" si="1"/>
        <v>2880</v>
      </c>
      <c r="O20" s="7">
        <f t="shared" si="2"/>
        <v>3</v>
      </c>
      <c r="P20" s="8">
        <f t="shared" si="3"/>
        <v>8000</v>
      </c>
      <c r="Q20" s="8"/>
      <c r="R20" s="8">
        <f t="shared" si="4"/>
        <v>8000</v>
      </c>
      <c r="S20" s="7">
        <f t="shared" si="5"/>
        <v>3</v>
      </c>
      <c r="T20" s="8">
        <f t="shared" si="6"/>
        <v>8060</v>
      </c>
      <c r="U20" s="10">
        <v>5000</v>
      </c>
      <c r="V20" s="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</row>
    <row r="21" spans="1:140" s="12" customFormat="1" ht="14.25">
      <c r="A21" s="19" t="s">
        <v>56</v>
      </c>
      <c r="B21" s="6"/>
      <c r="C21" s="7"/>
      <c r="D21" s="20">
        <v>1</v>
      </c>
      <c r="E21" s="20"/>
      <c r="F21" s="20">
        <v>1</v>
      </c>
      <c r="G21" s="21">
        <f>8+1</f>
        <v>9</v>
      </c>
      <c r="H21" s="8"/>
      <c r="I21" s="7"/>
      <c r="J21" s="22">
        <v>3</v>
      </c>
      <c r="K21" s="8">
        <f t="shared" si="0"/>
        <v>4320</v>
      </c>
      <c r="L21" s="8"/>
      <c r="M21" s="8"/>
      <c r="N21" s="8">
        <f t="shared" si="1"/>
        <v>4320</v>
      </c>
      <c r="O21" s="7">
        <f t="shared" si="2"/>
        <v>9</v>
      </c>
      <c r="P21" s="8">
        <f t="shared" si="3"/>
        <v>14000</v>
      </c>
      <c r="Q21" s="8"/>
      <c r="R21" s="8">
        <f t="shared" si="4"/>
        <v>14000</v>
      </c>
      <c r="S21" s="7">
        <f t="shared" si="5"/>
        <v>9</v>
      </c>
      <c r="T21" s="8">
        <f t="shared" si="6"/>
        <v>14180</v>
      </c>
      <c r="U21" s="10">
        <v>5000</v>
      </c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</row>
    <row r="22" spans="1:140" s="12" customFormat="1" ht="14.25">
      <c r="A22" s="19" t="s">
        <v>16</v>
      </c>
      <c r="B22" s="6"/>
      <c r="C22" s="7"/>
      <c r="D22" s="20">
        <v>1</v>
      </c>
      <c r="E22" s="20"/>
      <c r="F22" s="20">
        <v>3</v>
      </c>
      <c r="G22" s="21">
        <v>11</v>
      </c>
      <c r="H22" s="8"/>
      <c r="I22" s="7"/>
      <c r="J22" s="22">
        <v>5</v>
      </c>
      <c r="K22" s="8">
        <f t="shared" si="0"/>
        <v>7200</v>
      </c>
      <c r="L22" s="8"/>
      <c r="M22" s="8"/>
      <c r="N22" s="8">
        <f t="shared" si="1"/>
        <v>7200</v>
      </c>
      <c r="O22" s="7">
        <f t="shared" si="2"/>
        <v>11</v>
      </c>
      <c r="P22" s="8">
        <f t="shared" si="3"/>
        <v>16000</v>
      </c>
      <c r="Q22" s="23">
        <v>55000</v>
      </c>
      <c r="R22" s="8">
        <f t="shared" si="4"/>
        <v>71000</v>
      </c>
      <c r="S22" s="7">
        <f t="shared" si="5"/>
        <v>11</v>
      </c>
      <c r="T22" s="8">
        <f t="shared" si="6"/>
        <v>16220</v>
      </c>
      <c r="U22" s="10">
        <v>15000</v>
      </c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</row>
    <row r="23" spans="1:140" s="12" customFormat="1" ht="14.25">
      <c r="A23" s="19" t="s">
        <v>17</v>
      </c>
      <c r="B23" s="6"/>
      <c r="C23" s="7"/>
      <c r="D23" s="20">
        <v>1</v>
      </c>
      <c r="E23" s="20">
        <v>1</v>
      </c>
      <c r="F23" s="20">
        <v>1</v>
      </c>
      <c r="G23" s="21">
        <v>6</v>
      </c>
      <c r="H23" s="8"/>
      <c r="I23" s="7"/>
      <c r="J23" s="22">
        <v>2</v>
      </c>
      <c r="K23" s="8">
        <f t="shared" si="0"/>
        <v>2880</v>
      </c>
      <c r="L23" s="8"/>
      <c r="M23" s="8">
        <v>10000</v>
      </c>
      <c r="N23" s="8">
        <f t="shared" si="1"/>
        <v>12880</v>
      </c>
      <c r="O23" s="7">
        <f t="shared" si="2"/>
        <v>6</v>
      </c>
      <c r="P23" s="8">
        <f t="shared" si="3"/>
        <v>11000</v>
      </c>
      <c r="Q23" s="8"/>
      <c r="R23" s="8">
        <f t="shared" si="4"/>
        <v>11000</v>
      </c>
      <c r="S23" s="7">
        <f t="shared" si="5"/>
        <v>6</v>
      </c>
      <c r="T23" s="8">
        <f t="shared" si="6"/>
        <v>11120</v>
      </c>
      <c r="U23" s="10">
        <v>5000</v>
      </c>
      <c r="V23" s="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</row>
    <row r="24" spans="1:140" s="12" customFormat="1" ht="14.25">
      <c r="A24" s="19" t="s">
        <v>18</v>
      </c>
      <c r="B24" s="6"/>
      <c r="C24" s="7"/>
      <c r="D24" s="20">
        <v>1</v>
      </c>
      <c r="E24" s="20"/>
      <c r="F24" s="20">
        <v>3</v>
      </c>
      <c r="G24" s="21">
        <v>37</v>
      </c>
      <c r="H24" s="8"/>
      <c r="I24" s="7"/>
      <c r="J24" s="22">
        <v>4</v>
      </c>
      <c r="K24" s="8">
        <f t="shared" si="0"/>
        <v>5760</v>
      </c>
      <c r="L24" s="8"/>
      <c r="M24" s="8"/>
      <c r="N24" s="8">
        <f t="shared" si="1"/>
        <v>5760</v>
      </c>
      <c r="O24" s="7">
        <f>G24*0.5</f>
        <v>18.5</v>
      </c>
      <c r="P24" s="8">
        <f t="shared" si="3"/>
        <v>23500</v>
      </c>
      <c r="Q24" s="23">
        <v>10000</v>
      </c>
      <c r="R24" s="8">
        <f t="shared" si="4"/>
        <v>33500</v>
      </c>
      <c r="S24" s="7">
        <f>G24*0.5</f>
        <v>18.5</v>
      </c>
      <c r="T24" s="8">
        <f t="shared" si="6"/>
        <v>23870</v>
      </c>
      <c r="U24" s="10">
        <v>5000</v>
      </c>
      <c r="V24" s="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</row>
    <row r="25" spans="1:140" s="12" customFormat="1" ht="14.25">
      <c r="A25" s="19" t="s">
        <v>57</v>
      </c>
      <c r="B25" s="6"/>
      <c r="C25" s="7"/>
      <c r="D25" s="24">
        <v>1</v>
      </c>
      <c r="E25" s="24"/>
      <c r="F25" s="24">
        <v>3</v>
      </c>
      <c r="G25" s="25">
        <v>8</v>
      </c>
      <c r="H25" s="23"/>
      <c r="I25" s="26"/>
      <c r="J25" s="27">
        <v>6</v>
      </c>
      <c r="K25" s="23">
        <f t="shared" si="0"/>
        <v>8640</v>
      </c>
      <c r="L25" s="8"/>
      <c r="M25" s="23">
        <v>30000</v>
      </c>
      <c r="N25" s="23">
        <f t="shared" si="1"/>
        <v>38640</v>
      </c>
      <c r="O25" s="26">
        <f t="shared" si="2"/>
        <v>8</v>
      </c>
      <c r="P25" s="23">
        <f t="shared" si="3"/>
        <v>13000</v>
      </c>
      <c r="Q25" s="23"/>
      <c r="R25" s="23">
        <f t="shared" si="4"/>
        <v>13000</v>
      </c>
      <c r="S25" s="26">
        <f>G25*5</f>
        <v>40</v>
      </c>
      <c r="T25" s="23">
        <f t="shared" si="6"/>
        <v>13160</v>
      </c>
      <c r="U25" s="10">
        <v>50000</v>
      </c>
      <c r="V25" s="8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</row>
    <row r="26" spans="1:140" s="12" customFormat="1" ht="28.5">
      <c r="A26" s="19" t="s">
        <v>58</v>
      </c>
      <c r="B26" s="6"/>
      <c r="C26" s="7"/>
      <c r="D26" s="20">
        <v>1</v>
      </c>
      <c r="E26" s="20"/>
      <c r="F26" s="20">
        <v>1</v>
      </c>
      <c r="G26" s="21">
        <v>4</v>
      </c>
      <c r="H26" s="8"/>
      <c r="I26" s="7"/>
      <c r="J26" s="22">
        <v>2</v>
      </c>
      <c r="K26" s="8">
        <f t="shared" si="0"/>
        <v>2880</v>
      </c>
      <c r="L26" s="8"/>
      <c r="M26" s="8"/>
      <c r="N26" s="8">
        <f t="shared" si="1"/>
        <v>2880</v>
      </c>
      <c r="O26" s="7">
        <f t="shared" si="2"/>
        <v>4</v>
      </c>
      <c r="P26" s="8">
        <f t="shared" si="3"/>
        <v>9000</v>
      </c>
      <c r="Q26" s="8"/>
      <c r="R26" s="8">
        <f t="shared" si="4"/>
        <v>9000</v>
      </c>
      <c r="S26" s="7">
        <f t="shared" si="5"/>
        <v>4</v>
      </c>
      <c r="T26" s="8">
        <f t="shared" si="6"/>
        <v>9080</v>
      </c>
      <c r="U26" s="10">
        <v>5000</v>
      </c>
      <c r="V26" s="8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</row>
    <row r="27" spans="1:140" s="12" customFormat="1" ht="14.25">
      <c r="A27" s="19" t="s">
        <v>19</v>
      </c>
      <c r="B27" s="13"/>
      <c r="C27" s="13"/>
      <c r="D27" s="20">
        <v>1</v>
      </c>
      <c r="E27" s="20"/>
      <c r="F27" s="20"/>
      <c r="G27" s="21">
        <f>2+1</f>
        <v>3</v>
      </c>
      <c r="H27" s="13"/>
      <c r="I27" s="13"/>
      <c r="J27" s="22">
        <v>2</v>
      </c>
      <c r="K27" s="8">
        <f t="shared" si="0"/>
        <v>2880</v>
      </c>
      <c r="L27" s="8"/>
      <c r="M27" s="13"/>
      <c r="N27" s="8">
        <f t="shared" si="1"/>
        <v>2880</v>
      </c>
      <c r="O27" s="7">
        <f t="shared" si="2"/>
        <v>3</v>
      </c>
      <c r="P27" s="8">
        <f t="shared" si="3"/>
        <v>8000</v>
      </c>
      <c r="Q27" s="13"/>
      <c r="R27" s="8">
        <f t="shared" si="4"/>
        <v>8000</v>
      </c>
      <c r="S27" s="7">
        <f t="shared" si="5"/>
        <v>3</v>
      </c>
      <c r="T27" s="8">
        <f t="shared" si="6"/>
        <v>8060</v>
      </c>
      <c r="U27" s="13">
        <v>8000</v>
      </c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22" ht="14.25">
      <c r="A28" s="19" t="s">
        <v>20</v>
      </c>
      <c r="B28" s="8"/>
      <c r="C28" s="8"/>
      <c r="D28" s="20">
        <v>1</v>
      </c>
      <c r="E28" s="20"/>
      <c r="F28" s="20"/>
      <c r="G28" s="21">
        <v>2</v>
      </c>
      <c r="H28" s="8"/>
      <c r="I28" s="8"/>
      <c r="J28" s="22">
        <v>2</v>
      </c>
      <c r="K28" s="8">
        <f t="shared" si="0"/>
        <v>2880</v>
      </c>
      <c r="L28" s="8"/>
      <c r="M28" s="8"/>
      <c r="N28" s="8">
        <f t="shared" si="1"/>
        <v>2880</v>
      </c>
      <c r="O28" s="7">
        <f t="shared" si="2"/>
        <v>2</v>
      </c>
      <c r="P28" s="8">
        <f t="shared" si="3"/>
        <v>7000</v>
      </c>
      <c r="Q28" s="8"/>
      <c r="R28" s="8">
        <f t="shared" si="4"/>
        <v>7000</v>
      </c>
      <c r="S28" s="7">
        <f t="shared" si="5"/>
        <v>2</v>
      </c>
      <c r="T28" s="8">
        <f t="shared" si="6"/>
        <v>7040</v>
      </c>
      <c r="U28" s="10">
        <v>5000</v>
      </c>
      <c r="V28" s="8"/>
    </row>
    <row r="29" spans="1:22" ht="14.25">
      <c r="A29" s="19" t="s">
        <v>60</v>
      </c>
      <c r="B29" s="8"/>
      <c r="C29" s="8"/>
      <c r="D29" s="20">
        <v>1</v>
      </c>
      <c r="E29" s="20">
        <v>1</v>
      </c>
      <c r="F29" s="20">
        <v>1</v>
      </c>
      <c r="G29" s="21">
        <v>4</v>
      </c>
      <c r="H29" s="8"/>
      <c r="I29" s="8"/>
      <c r="J29" s="22">
        <v>2</v>
      </c>
      <c r="K29" s="8">
        <f t="shared" si="0"/>
        <v>2880</v>
      </c>
      <c r="L29" s="8"/>
      <c r="M29" s="8"/>
      <c r="N29" s="8">
        <f t="shared" si="1"/>
        <v>2880</v>
      </c>
      <c r="O29" s="7">
        <f t="shared" si="2"/>
        <v>4</v>
      </c>
      <c r="P29" s="8">
        <f t="shared" si="3"/>
        <v>9000</v>
      </c>
      <c r="Q29" s="8"/>
      <c r="R29" s="8">
        <f t="shared" si="4"/>
        <v>9000</v>
      </c>
      <c r="S29" s="7">
        <f t="shared" si="5"/>
        <v>4</v>
      </c>
      <c r="T29" s="8">
        <f t="shared" si="6"/>
        <v>9080</v>
      </c>
      <c r="U29" s="10">
        <v>5000</v>
      </c>
      <c r="V29" s="8"/>
    </row>
    <row r="30" spans="1:22" ht="14.25">
      <c r="A30" s="19" t="s">
        <v>61</v>
      </c>
      <c r="B30" s="8"/>
      <c r="C30" s="8"/>
      <c r="D30" s="20">
        <v>1</v>
      </c>
      <c r="E30" s="20"/>
      <c r="F30" s="20">
        <v>2</v>
      </c>
      <c r="G30" s="21">
        <v>3</v>
      </c>
      <c r="H30" s="8"/>
      <c r="I30" s="8"/>
      <c r="J30" s="22">
        <v>2</v>
      </c>
      <c r="K30" s="8">
        <f t="shared" si="0"/>
        <v>2880</v>
      </c>
      <c r="L30" s="8"/>
      <c r="M30" s="8"/>
      <c r="N30" s="8">
        <f t="shared" si="1"/>
        <v>2880</v>
      </c>
      <c r="O30" s="7">
        <f t="shared" si="2"/>
        <v>3</v>
      </c>
      <c r="P30" s="8">
        <f t="shared" si="3"/>
        <v>8000</v>
      </c>
      <c r="Q30" s="8"/>
      <c r="R30" s="8">
        <f t="shared" si="4"/>
        <v>8000</v>
      </c>
      <c r="S30" s="7">
        <f t="shared" si="5"/>
        <v>3</v>
      </c>
      <c r="T30" s="8">
        <f t="shared" si="6"/>
        <v>8060</v>
      </c>
      <c r="U30" s="10">
        <v>5000</v>
      </c>
      <c r="V30" s="8"/>
    </row>
    <row r="31" spans="1:22" ht="12">
      <c r="A31" s="8" t="s">
        <v>73</v>
      </c>
      <c r="B31" s="8"/>
      <c r="C31" s="8"/>
      <c r="D31" s="8">
        <f>SUM(D5:D30)</f>
        <v>31</v>
      </c>
      <c r="E31" s="8">
        <f aca="true" t="shared" si="7" ref="E31:V31">SUM(E5:E30)</f>
        <v>6</v>
      </c>
      <c r="F31" s="8">
        <f t="shared" si="7"/>
        <v>40</v>
      </c>
      <c r="G31" s="8">
        <f t="shared" si="7"/>
        <v>210</v>
      </c>
      <c r="H31" s="8">
        <f t="shared" si="7"/>
        <v>0</v>
      </c>
      <c r="I31" s="8">
        <f t="shared" si="7"/>
        <v>0</v>
      </c>
      <c r="J31" s="8">
        <f t="shared" si="7"/>
        <v>68</v>
      </c>
      <c r="K31" s="8">
        <f t="shared" si="7"/>
        <v>97920</v>
      </c>
      <c r="L31" s="8">
        <f t="shared" si="7"/>
        <v>0</v>
      </c>
      <c r="M31" s="8">
        <f t="shared" si="7"/>
        <v>40000</v>
      </c>
      <c r="N31" s="8">
        <f t="shared" si="7"/>
        <v>137920</v>
      </c>
      <c r="O31" s="8">
        <f t="shared" si="7"/>
        <v>191.5</v>
      </c>
      <c r="P31" s="8">
        <f t="shared" si="7"/>
        <v>321500</v>
      </c>
      <c r="Q31" s="8">
        <f t="shared" si="7"/>
        <v>65000</v>
      </c>
      <c r="R31" s="8">
        <f t="shared" si="7"/>
        <v>386500</v>
      </c>
      <c r="S31" s="8">
        <f t="shared" si="7"/>
        <v>223.5</v>
      </c>
      <c r="T31" s="8">
        <f t="shared" si="7"/>
        <v>325330</v>
      </c>
      <c r="U31" s="8">
        <f t="shared" si="7"/>
        <v>241000</v>
      </c>
      <c r="V31" s="8">
        <f t="shared" si="7"/>
        <v>0</v>
      </c>
    </row>
    <row r="32" spans="1:22" ht="84" customHeight="1">
      <c r="A32" s="8" t="s">
        <v>76</v>
      </c>
      <c r="B32" s="8"/>
      <c r="C32" s="8"/>
      <c r="D32" s="8"/>
      <c r="E32" s="8"/>
      <c r="F32" s="8"/>
      <c r="G32" s="8"/>
      <c r="H32" s="8"/>
      <c r="I32" s="8"/>
      <c r="J32" s="8"/>
      <c r="K32" s="40" t="s">
        <v>43</v>
      </c>
      <c r="L32" s="40"/>
      <c r="M32" s="40"/>
      <c r="N32" s="40"/>
      <c r="O32" s="40" t="s">
        <v>44</v>
      </c>
      <c r="P32" s="40"/>
      <c r="Q32" s="40"/>
      <c r="R32" s="40"/>
      <c r="S32" s="40" t="s">
        <v>45</v>
      </c>
      <c r="T32" s="40"/>
      <c r="U32" s="10" t="s">
        <v>74</v>
      </c>
      <c r="V32" s="8" t="s">
        <v>75</v>
      </c>
    </row>
  </sheetData>
  <sheetProtection/>
  <mergeCells count="15">
    <mergeCell ref="V3:V4"/>
    <mergeCell ref="A1:U1"/>
    <mergeCell ref="A3:A4"/>
    <mergeCell ref="B3:B4"/>
    <mergeCell ref="C3:C4"/>
    <mergeCell ref="D3:F3"/>
    <mergeCell ref="G3:I3"/>
    <mergeCell ref="J3:J4"/>
    <mergeCell ref="K3:N3"/>
    <mergeCell ref="O3:R3"/>
    <mergeCell ref="K32:N32"/>
    <mergeCell ref="O32:R32"/>
    <mergeCell ref="S32:T32"/>
    <mergeCell ref="U3:U4"/>
    <mergeCell ref="S3:T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32"/>
  <sheetViews>
    <sheetView showZeros="0" tabSelected="1" zoomScalePageLayoutView="0" workbookViewId="0" topLeftCell="A7">
      <selection activeCell="N43" sqref="N43"/>
    </sheetView>
  </sheetViews>
  <sheetFormatPr defaultColWidth="8.00390625" defaultRowHeight="14.25"/>
  <cols>
    <col min="1" max="1" width="22.625" style="1" customWidth="1"/>
    <col min="2" max="2" width="11.75390625" style="1" hidden="1" customWidth="1"/>
    <col min="3" max="3" width="8.375" style="1" hidden="1" customWidth="1"/>
    <col min="4" max="7" width="10.50390625" style="1" customWidth="1"/>
    <col min="8" max="8" width="10.50390625" style="11" customWidth="1"/>
    <col min="9" max="9" width="8.00390625" style="1" hidden="1" customWidth="1"/>
    <col min="10" max="127" width="8.00390625" style="1" customWidth="1"/>
    <col min="128" max="133" width="8.00390625" style="14" customWidth="1"/>
    <col min="134" max="16384" width="8.00390625" style="14" customWidth="1"/>
  </cols>
  <sheetData>
    <row r="1" spans="1:9" s="3" customFormat="1" ht="24.75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</row>
    <row r="2" spans="1:8" s="3" customFormat="1" ht="18" customHeight="1">
      <c r="A2" s="2"/>
      <c r="B2" s="2"/>
      <c r="C2" s="2"/>
      <c r="D2" s="2"/>
      <c r="H2" s="11" t="s">
        <v>42</v>
      </c>
    </row>
    <row r="3" spans="1:9" s="5" customFormat="1" ht="15.75" customHeight="1">
      <c r="A3" s="38" t="s">
        <v>0</v>
      </c>
      <c r="B3" s="38" t="s">
        <v>1</v>
      </c>
      <c r="C3" s="38" t="s">
        <v>2</v>
      </c>
      <c r="D3" s="38" t="s">
        <v>38</v>
      </c>
      <c r="E3" s="38" t="s">
        <v>39</v>
      </c>
      <c r="F3" s="38" t="s">
        <v>40</v>
      </c>
      <c r="G3" s="38" t="s">
        <v>41</v>
      </c>
      <c r="H3" s="38" t="s">
        <v>47</v>
      </c>
      <c r="I3" s="38" t="s">
        <v>46</v>
      </c>
    </row>
    <row r="4" spans="1:9" s="5" customFormat="1" ht="34.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127" s="12" customFormat="1" ht="20.25" customHeight="1">
      <c r="A5" s="19" t="s">
        <v>81</v>
      </c>
      <c r="B5" s="6"/>
      <c r="C5" s="7"/>
      <c r="D5" s="34">
        <f>SUM(E5:I5)</f>
        <v>23940</v>
      </c>
      <c r="E5" s="35">
        <f>'2016年行政运行经费测算'!N5</f>
        <v>2880</v>
      </c>
      <c r="F5" s="34">
        <f>'2016年行政运行经费测算'!R5</f>
        <v>8000</v>
      </c>
      <c r="G5" s="35">
        <f>'2016年行政运行经费测算'!T5</f>
        <v>8060</v>
      </c>
      <c r="H5" s="35">
        <f>'2016年行政运行经费测算'!U5</f>
        <v>5000</v>
      </c>
      <c r="I5" s="3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s="12" customFormat="1" ht="20.25" customHeight="1">
      <c r="A6" s="19" t="s">
        <v>82</v>
      </c>
      <c r="B6" s="6"/>
      <c r="C6" s="7"/>
      <c r="D6" s="34">
        <f aca="true" t="shared" si="0" ref="D6:D31">SUM(E6:I6)</f>
        <v>36460</v>
      </c>
      <c r="E6" s="35">
        <f>'2016年行政运行经费测算'!N6</f>
        <v>4320</v>
      </c>
      <c r="F6" s="34">
        <f>'2016年行政运行经费测算'!R6</f>
        <v>12000</v>
      </c>
      <c r="G6" s="35">
        <f>'2016年行政运行经费测算'!T6</f>
        <v>12140</v>
      </c>
      <c r="H6" s="35">
        <f>'2016年行政运行经费测算'!U6</f>
        <v>8000</v>
      </c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s="12" customFormat="1" ht="20.25" customHeight="1">
      <c r="A7" s="19" t="s">
        <v>83</v>
      </c>
      <c r="B7" s="6"/>
      <c r="C7" s="7"/>
      <c r="D7" s="34">
        <f t="shared" si="0"/>
        <v>25960</v>
      </c>
      <c r="E7" s="35">
        <f>'2016年行政运行经费测算'!N7</f>
        <v>2880</v>
      </c>
      <c r="F7" s="34">
        <f>'2016年行政运行经费测算'!R7</f>
        <v>9000</v>
      </c>
      <c r="G7" s="35">
        <f>'2016年行政运行经费测算'!T7</f>
        <v>9080</v>
      </c>
      <c r="H7" s="35">
        <f>'2016年行政运行经费测算'!U7</f>
        <v>5000</v>
      </c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s="12" customFormat="1" ht="20.25" customHeight="1">
      <c r="A8" s="19" t="s">
        <v>9</v>
      </c>
      <c r="B8" s="6"/>
      <c r="C8" s="7"/>
      <c r="D8" s="34">
        <f t="shared" si="0"/>
        <v>23940</v>
      </c>
      <c r="E8" s="35">
        <f>'2016年行政运行经费测算'!N8</f>
        <v>2880</v>
      </c>
      <c r="F8" s="34">
        <f>'2016年行政运行经费测算'!R8</f>
        <v>8000</v>
      </c>
      <c r="G8" s="35">
        <f>'2016年行政运行经费测算'!T8</f>
        <v>8060</v>
      </c>
      <c r="H8" s="35">
        <f>'2016年行政运行经费测算'!U8</f>
        <v>5000</v>
      </c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s="12" customFormat="1" ht="20.25" customHeight="1">
      <c r="A9" s="19" t="s">
        <v>10</v>
      </c>
      <c r="B9" s="6"/>
      <c r="C9" s="7"/>
      <c r="D9" s="34">
        <f t="shared" si="0"/>
        <v>31000</v>
      </c>
      <c r="E9" s="35">
        <f>'2016年行政运行经费测算'!N9</f>
        <v>2880</v>
      </c>
      <c r="F9" s="34">
        <f>'2016年行政运行经费测算'!R9</f>
        <v>11000</v>
      </c>
      <c r="G9" s="35">
        <f>'2016年行政运行经费测算'!T9</f>
        <v>11120</v>
      </c>
      <c r="H9" s="35">
        <f>'2016年行政运行经费测算'!U9</f>
        <v>6000</v>
      </c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s="12" customFormat="1" ht="20.25" customHeight="1">
      <c r="A10" s="19" t="s">
        <v>49</v>
      </c>
      <c r="B10" s="6"/>
      <c r="C10" s="7"/>
      <c r="D10" s="34">
        <f t="shared" si="0"/>
        <v>17500</v>
      </c>
      <c r="E10" s="35">
        <f>'2016年行政运行经费测算'!N10</f>
        <v>1440</v>
      </c>
      <c r="F10" s="34">
        <f>'2016年行政运行经费测算'!R10</f>
        <v>8000</v>
      </c>
      <c r="G10" s="35">
        <f>'2016年行政运行经费测算'!T10</f>
        <v>8060</v>
      </c>
      <c r="H10" s="35">
        <f>'2016年行政运行经费测算'!U10</f>
        <v>0</v>
      </c>
      <c r="I10" s="3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s="12" customFormat="1" ht="20.25" customHeight="1">
      <c r="A11" s="19" t="s">
        <v>84</v>
      </c>
      <c r="B11" s="6"/>
      <c r="C11" s="7"/>
      <c r="D11" s="34">
        <f t="shared" si="0"/>
        <v>32440</v>
      </c>
      <c r="E11" s="35">
        <f>'2016年行政运行经费测算'!N11</f>
        <v>4320</v>
      </c>
      <c r="F11" s="34">
        <f>'2016年行政运行经费测算'!R11</f>
        <v>11000</v>
      </c>
      <c r="G11" s="35">
        <f>'2016年行政运行经费测算'!T11</f>
        <v>11120</v>
      </c>
      <c r="H11" s="35">
        <f>'2016年行政运行经费测算'!U11</f>
        <v>6000</v>
      </c>
      <c r="I11" s="3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s="12" customFormat="1" ht="20.25" customHeight="1">
      <c r="A12" s="19" t="s">
        <v>85</v>
      </c>
      <c r="B12" s="6"/>
      <c r="C12" s="7"/>
      <c r="D12" s="34">
        <f t="shared" si="0"/>
        <v>44540</v>
      </c>
      <c r="E12" s="35">
        <f>'2016年行政运行经费测算'!N12</f>
        <v>4320</v>
      </c>
      <c r="F12" s="34">
        <f>'2016年行政运行经费测算'!R12</f>
        <v>16000</v>
      </c>
      <c r="G12" s="35">
        <f>'2016年行政运行经费测算'!T12</f>
        <v>16220</v>
      </c>
      <c r="H12" s="35">
        <f>'2016年行政运行经费测算'!U12</f>
        <v>8000</v>
      </c>
      <c r="I12" s="3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s="12" customFormat="1" ht="20.25" customHeight="1">
      <c r="A13" s="19" t="s">
        <v>12</v>
      </c>
      <c r="B13" s="6"/>
      <c r="C13" s="7"/>
      <c r="D13" s="34">
        <f t="shared" si="0"/>
        <v>55580</v>
      </c>
      <c r="E13" s="35">
        <f>'2016年行政运行经费测算'!N13</f>
        <v>4320</v>
      </c>
      <c r="F13" s="34">
        <f>'2016年行政运行经费测算'!R13</f>
        <v>18000</v>
      </c>
      <c r="G13" s="35">
        <f>'2016年行政运行经费测算'!T13</f>
        <v>18260</v>
      </c>
      <c r="H13" s="35">
        <f>'2016年行政运行经费测算'!U13</f>
        <v>15000</v>
      </c>
      <c r="I13" s="3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12" customFormat="1" ht="20.25" customHeight="1">
      <c r="A14" s="19" t="s">
        <v>52</v>
      </c>
      <c r="B14" s="6"/>
      <c r="C14" s="7"/>
      <c r="D14" s="34">
        <f t="shared" si="0"/>
        <v>43080</v>
      </c>
      <c r="E14" s="35">
        <f>'2016年行政运行经费测算'!N14</f>
        <v>2880</v>
      </c>
      <c r="F14" s="34">
        <f>'2016年行政运行经费测算'!R14</f>
        <v>15000</v>
      </c>
      <c r="G14" s="35">
        <f>'2016年行政运行经费测算'!T14</f>
        <v>15200</v>
      </c>
      <c r="H14" s="35">
        <f>'2016年行政运行经费测算'!U14</f>
        <v>10000</v>
      </c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12" customFormat="1" ht="20.25" customHeight="1">
      <c r="A15" s="19" t="s">
        <v>86</v>
      </c>
      <c r="B15" s="6"/>
      <c r="C15" s="7"/>
      <c r="D15" s="34">
        <f t="shared" si="0"/>
        <v>36060</v>
      </c>
      <c r="E15" s="35">
        <f>'2016年行政运行经费测算'!N15</f>
        <v>2880</v>
      </c>
      <c r="F15" s="34">
        <f>'2016年行政运行经费测算'!R15</f>
        <v>14000</v>
      </c>
      <c r="G15" s="35">
        <f>'2016年行政运行经费测算'!T15</f>
        <v>14180</v>
      </c>
      <c r="H15" s="35">
        <f>'2016年行政运行经费测算'!U15</f>
        <v>5000</v>
      </c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12" customFormat="1" ht="20.25" customHeight="1">
      <c r="A16" s="19" t="s">
        <v>13</v>
      </c>
      <c r="B16" s="6"/>
      <c r="C16" s="7"/>
      <c r="D16" s="34">
        <f t="shared" si="0"/>
        <v>67220</v>
      </c>
      <c r="E16" s="35">
        <f>'2016年行政运行经费测算'!N16</f>
        <v>2880</v>
      </c>
      <c r="F16" s="34">
        <f>'2016年行政运行经费测算'!R16</f>
        <v>22000</v>
      </c>
      <c r="G16" s="35">
        <f>'2016年行政运行经费测算'!T16</f>
        <v>22340</v>
      </c>
      <c r="H16" s="35">
        <f>'2016年行政运行经费测算'!U16</f>
        <v>20000</v>
      </c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s="12" customFormat="1" ht="20.25" customHeight="1">
      <c r="A17" s="19" t="s">
        <v>87</v>
      </c>
      <c r="B17" s="6"/>
      <c r="C17" s="7"/>
      <c r="D17" s="34">
        <f t="shared" si="0"/>
        <v>69520</v>
      </c>
      <c r="E17" s="35">
        <f>'2016年行政运行经费测算'!N17</f>
        <v>7200</v>
      </c>
      <c r="F17" s="34">
        <f>'2016年行政运行经费测算'!R17</f>
        <v>21000</v>
      </c>
      <c r="G17" s="35">
        <f>'2016年行政运行经费测算'!T17</f>
        <v>21320</v>
      </c>
      <c r="H17" s="35">
        <f>'2016年行政运行经费测算'!U17</f>
        <v>20000</v>
      </c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s="12" customFormat="1" ht="20.25" customHeight="1">
      <c r="A18" s="19" t="s">
        <v>15</v>
      </c>
      <c r="B18" s="6"/>
      <c r="C18" s="7"/>
      <c r="D18" s="34">
        <f t="shared" si="0"/>
        <v>39040</v>
      </c>
      <c r="E18" s="35">
        <f>'2016年行政运行经费测算'!N18</f>
        <v>2880</v>
      </c>
      <c r="F18" s="34">
        <f>'2016年行政运行经费测算'!R18</f>
        <v>13000</v>
      </c>
      <c r="G18" s="35">
        <f>'2016年行政运行经费测算'!T18</f>
        <v>13160</v>
      </c>
      <c r="H18" s="35">
        <f>'2016年行政运行经费测算'!U18</f>
        <v>10000</v>
      </c>
      <c r="I18" s="3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s="12" customFormat="1" ht="20.25" customHeight="1">
      <c r="A19" s="19" t="s">
        <v>54</v>
      </c>
      <c r="B19" s="6"/>
      <c r="C19" s="7"/>
      <c r="D19" s="34">
        <f t="shared" si="0"/>
        <v>25960</v>
      </c>
      <c r="E19" s="35">
        <f>'2016年行政运行经费测算'!N19</f>
        <v>2880</v>
      </c>
      <c r="F19" s="34">
        <f>'2016年行政运行经费测算'!R19</f>
        <v>9000</v>
      </c>
      <c r="G19" s="35">
        <f>'2016年行政运行经费测算'!T19</f>
        <v>9080</v>
      </c>
      <c r="H19" s="35">
        <f>'2016年行政运行经费测算'!U19</f>
        <v>5000</v>
      </c>
      <c r="I19" s="3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s="12" customFormat="1" ht="20.25" customHeight="1">
      <c r="A20" s="19" t="s">
        <v>88</v>
      </c>
      <c r="B20" s="6"/>
      <c r="C20" s="7"/>
      <c r="D20" s="34">
        <f t="shared" si="0"/>
        <v>23940</v>
      </c>
      <c r="E20" s="35">
        <f>'2016年行政运行经费测算'!N20</f>
        <v>2880</v>
      </c>
      <c r="F20" s="34">
        <f>'2016年行政运行经费测算'!R20</f>
        <v>8000</v>
      </c>
      <c r="G20" s="35">
        <f>'2016年行政运行经费测算'!T20</f>
        <v>8060</v>
      </c>
      <c r="H20" s="35">
        <f>'2016年行政运行经费测算'!U20</f>
        <v>5000</v>
      </c>
      <c r="I20" s="3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s="12" customFormat="1" ht="20.25" customHeight="1">
      <c r="A21" s="19" t="s">
        <v>56</v>
      </c>
      <c r="B21" s="6"/>
      <c r="C21" s="7"/>
      <c r="D21" s="34">
        <f t="shared" si="0"/>
        <v>37500</v>
      </c>
      <c r="E21" s="35">
        <f>'2016年行政运行经费测算'!N21</f>
        <v>4320</v>
      </c>
      <c r="F21" s="34">
        <f>'2016年行政运行经费测算'!R21</f>
        <v>14000</v>
      </c>
      <c r="G21" s="35">
        <f>'2016年行政运行经费测算'!T21</f>
        <v>14180</v>
      </c>
      <c r="H21" s="35">
        <f>'2016年行政运行经费测算'!U21</f>
        <v>5000</v>
      </c>
      <c r="I21" s="3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s="12" customFormat="1" ht="21" customHeight="1">
      <c r="A22" s="19" t="s">
        <v>16</v>
      </c>
      <c r="B22" s="6"/>
      <c r="C22" s="7"/>
      <c r="D22" s="34">
        <f t="shared" si="0"/>
        <v>109420</v>
      </c>
      <c r="E22" s="35">
        <f>'2016年行政运行经费测算'!N22</f>
        <v>7200</v>
      </c>
      <c r="F22" s="34">
        <f>'2016年行政运行经费测算'!R22</f>
        <v>71000</v>
      </c>
      <c r="G22" s="35">
        <f>'2016年行政运行经费测算'!T22</f>
        <v>16220</v>
      </c>
      <c r="H22" s="35">
        <f>'2016年行政运行经费测算'!U22</f>
        <v>15000</v>
      </c>
      <c r="I22" s="3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s="12" customFormat="1" ht="20.25" customHeight="1">
      <c r="A23" s="19" t="s">
        <v>89</v>
      </c>
      <c r="B23" s="6"/>
      <c r="C23" s="7"/>
      <c r="D23" s="34">
        <f t="shared" si="0"/>
        <v>40000</v>
      </c>
      <c r="E23" s="35">
        <f>'2016年行政运行经费测算'!N23</f>
        <v>12880</v>
      </c>
      <c r="F23" s="34">
        <f>'2016年行政运行经费测算'!R23</f>
        <v>11000</v>
      </c>
      <c r="G23" s="35">
        <f>'2016年行政运行经费测算'!T23</f>
        <v>11120</v>
      </c>
      <c r="H23" s="35">
        <f>'2016年行政运行经费测算'!U23</f>
        <v>5000</v>
      </c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s="12" customFormat="1" ht="20.25" customHeight="1">
      <c r="A24" s="19" t="s">
        <v>18</v>
      </c>
      <c r="B24" s="6"/>
      <c r="C24" s="7"/>
      <c r="D24" s="34">
        <f t="shared" si="0"/>
        <v>68130</v>
      </c>
      <c r="E24" s="35">
        <f>'2016年行政运行经费测算'!N24</f>
        <v>5760</v>
      </c>
      <c r="F24" s="34">
        <f>'2016年行政运行经费测算'!R24</f>
        <v>33500</v>
      </c>
      <c r="G24" s="35">
        <f>'2016年行政运行经费测算'!T24</f>
        <v>23870</v>
      </c>
      <c r="H24" s="35">
        <f>'2016年行政运行经费测算'!U24</f>
        <v>5000</v>
      </c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s="12" customFormat="1" ht="20.25" customHeight="1">
      <c r="A25" s="19" t="s">
        <v>57</v>
      </c>
      <c r="B25" s="6"/>
      <c r="C25" s="7"/>
      <c r="D25" s="34">
        <f t="shared" si="0"/>
        <v>114800</v>
      </c>
      <c r="E25" s="35">
        <f>'2016年行政运行经费测算'!N25</f>
        <v>38640</v>
      </c>
      <c r="F25" s="34">
        <f>'2016年行政运行经费测算'!R25</f>
        <v>13000</v>
      </c>
      <c r="G25" s="35">
        <f>'2016年行政运行经费测算'!T25</f>
        <v>13160</v>
      </c>
      <c r="H25" s="35">
        <f>'2016年行政运行经费测算'!U25</f>
        <v>50000</v>
      </c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s="12" customFormat="1" ht="20.25" customHeight="1">
      <c r="A26" s="19" t="s">
        <v>90</v>
      </c>
      <c r="B26" s="6"/>
      <c r="C26" s="7"/>
      <c r="D26" s="34">
        <f t="shared" si="0"/>
        <v>25960</v>
      </c>
      <c r="E26" s="35">
        <f>'2016年行政运行经费测算'!N26</f>
        <v>2880</v>
      </c>
      <c r="F26" s="34">
        <f>'2016年行政运行经费测算'!R26</f>
        <v>9000</v>
      </c>
      <c r="G26" s="35">
        <f>'2016年行政运行经费测算'!T26</f>
        <v>9080</v>
      </c>
      <c r="H26" s="35">
        <f>'2016年行政运行经费测算'!U26</f>
        <v>5000</v>
      </c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s="12" customFormat="1" ht="20.25" customHeight="1">
      <c r="A27" s="19" t="s">
        <v>91</v>
      </c>
      <c r="B27" s="6"/>
      <c r="C27" s="7"/>
      <c r="D27" s="34">
        <f t="shared" si="0"/>
        <v>26940</v>
      </c>
      <c r="E27" s="35">
        <f>'2016年行政运行经费测算'!N27</f>
        <v>2880</v>
      </c>
      <c r="F27" s="34">
        <f>'2016年行政运行经费测算'!R27</f>
        <v>8000</v>
      </c>
      <c r="G27" s="35">
        <f>'2016年行政运行经费测算'!T27</f>
        <v>8060</v>
      </c>
      <c r="H27" s="35">
        <f>'2016年行政运行经费测算'!U27</f>
        <v>8000</v>
      </c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s="12" customFormat="1" ht="20.25" customHeight="1">
      <c r="A28" s="19" t="s">
        <v>92</v>
      </c>
      <c r="B28" s="6"/>
      <c r="C28" s="7"/>
      <c r="D28" s="34">
        <f t="shared" si="0"/>
        <v>21920</v>
      </c>
      <c r="E28" s="35">
        <f>'2016年行政运行经费测算'!N28</f>
        <v>2880</v>
      </c>
      <c r="F28" s="34">
        <f>'2016年行政运行经费测算'!R28</f>
        <v>7000</v>
      </c>
      <c r="G28" s="35">
        <f>'2016年行政运行经费测算'!T28</f>
        <v>7040</v>
      </c>
      <c r="H28" s="35">
        <f>'2016年行政运行经费测算'!U28</f>
        <v>5000</v>
      </c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s="12" customFormat="1" ht="20.25" customHeight="1">
      <c r="A29" s="19" t="s">
        <v>93</v>
      </c>
      <c r="B29" s="13">
        <f>SUM(B5:B26)</f>
        <v>0</v>
      </c>
      <c r="C29" s="13">
        <f>SUM(C5:C26)</f>
        <v>0</v>
      </c>
      <c r="D29" s="34">
        <f t="shared" si="0"/>
        <v>25960</v>
      </c>
      <c r="E29" s="35">
        <f>'2016年行政运行经费测算'!N29</f>
        <v>2880</v>
      </c>
      <c r="F29" s="34">
        <f>'2016年行政运行经费测算'!R29</f>
        <v>9000</v>
      </c>
      <c r="G29" s="35">
        <f>'2016年行政运行经费测算'!T29</f>
        <v>9080</v>
      </c>
      <c r="H29" s="35">
        <f>'2016年行政运行经费测算'!U29</f>
        <v>5000</v>
      </c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9" ht="21" customHeight="1">
      <c r="A30" s="19" t="s">
        <v>94</v>
      </c>
      <c r="B30" s="8"/>
      <c r="C30" s="8"/>
      <c r="D30" s="34">
        <f t="shared" si="0"/>
        <v>23940</v>
      </c>
      <c r="E30" s="35">
        <f>'2016年行政运行经费测算'!N30</f>
        <v>2880</v>
      </c>
      <c r="F30" s="34">
        <f>'2016年行政运行经费测算'!R30</f>
        <v>8000</v>
      </c>
      <c r="G30" s="35">
        <f>'2016年行政运行经费测算'!T30</f>
        <v>8060</v>
      </c>
      <c r="H30" s="35">
        <f>'2016年行政运行经费测算'!U30</f>
        <v>5000</v>
      </c>
      <c r="I30" s="36"/>
    </row>
    <row r="31" spans="1:9" ht="18" customHeight="1">
      <c r="A31" s="19" t="s">
        <v>95</v>
      </c>
      <c r="B31" s="8"/>
      <c r="C31" s="8"/>
      <c r="D31" s="34">
        <f t="shared" si="0"/>
        <v>687400</v>
      </c>
      <c r="E31" s="35">
        <v>14400</v>
      </c>
      <c r="F31" s="34">
        <v>115000</v>
      </c>
      <c r="G31" s="35">
        <v>200000</v>
      </c>
      <c r="H31" s="35">
        <v>358000</v>
      </c>
      <c r="I31" s="36"/>
    </row>
    <row r="32" spans="1:9" ht="21.75" customHeight="1">
      <c r="A32" s="19" t="s">
        <v>30</v>
      </c>
      <c r="B32" s="8"/>
      <c r="C32" s="8"/>
      <c r="D32" s="34">
        <f aca="true" t="shared" si="1" ref="D32:I32">SUM(D5:D31)</f>
        <v>1778150</v>
      </c>
      <c r="E32" s="34">
        <f t="shared" si="1"/>
        <v>152320</v>
      </c>
      <c r="F32" s="34">
        <f t="shared" si="1"/>
        <v>501500</v>
      </c>
      <c r="G32" s="34">
        <f t="shared" si="1"/>
        <v>525330</v>
      </c>
      <c r="H32" s="34">
        <f t="shared" si="1"/>
        <v>599000</v>
      </c>
      <c r="I32" s="34">
        <f t="shared" si="1"/>
        <v>0</v>
      </c>
    </row>
  </sheetData>
  <sheetProtection/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32"/>
  <sheetViews>
    <sheetView zoomScalePageLayoutView="0" workbookViewId="0" topLeftCell="A1">
      <selection activeCell="L8" sqref="L8"/>
    </sheetView>
  </sheetViews>
  <sheetFormatPr defaultColWidth="8.00390625" defaultRowHeight="14.25"/>
  <cols>
    <col min="1" max="1" width="22.625" style="1" customWidth="1"/>
    <col min="2" max="2" width="11.75390625" style="1" hidden="1" customWidth="1"/>
    <col min="3" max="3" width="8.375" style="1" hidden="1" customWidth="1"/>
    <col min="4" max="7" width="10.50390625" style="1" customWidth="1"/>
    <col min="8" max="8" width="10.50390625" style="11" customWidth="1"/>
    <col min="9" max="127" width="8.00390625" style="1" customWidth="1"/>
    <col min="128" max="133" width="8.00390625" style="14" customWidth="1"/>
    <col min="134" max="16384" width="8.00390625" style="14" customWidth="1"/>
  </cols>
  <sheetData>
    <row r="1" spans="1:9" s="3" customFormat="1" ht="24.75" customHeight="1">
      <c r="A1" s="41" t="s">
        <v>79</v>
      </c>
      <c r="B1" s="41"/>
      <c r="C1" s="41"/>
      <c r="D1" s="41"/>
      <c r="E1" s="41"/>
      <c r="F1" s="41"/>
      <c r="G1" s="41"/>
      <c r="H1" s="41"/>
      <c r="I1" s="41"/>
    </row>
    <row r="2" spans="1:8" s="3" customFormat="1" ht="18" customHeight="1">
      <c r="A2" s="2"/>
      <c r="B2" s="2"/>
      <c r="C2" s="2"/>
      <c r="D2" s="2"/>
      <c r="H2" s="11" t="s">
        <v>42</v>
      </c>
    </row>
    <row r="3" spans="1:9" s="5" customFormat="1" ht="15.75" customHeight="1">
      <c r="A3" s="38" t="s">
        <v>0</v>
      </c>
      <c r="B3" s="38" t="s">
        <v>1</v>
      </c>
      <c r="C3" s="38" t="s">
        <v>2</v>
      </c>
      <c r="D3" s="38" t="s">
        <v>38</v>
      </c>
      <c r="E3" s="38" t="s">
        <v>39</v>
      </c>
      <c r="F3" s="38" t="s">
        <v>40</v>
      </c>
      <c r="G3" s="38" t="s">
        <v>41</v>
      </c>
      <c r="H3" s="38" t="s">
        <v>47</v>
      </c>
      <c r="I3" s="38" t="s">
        <v>46</v>
      </c>
    </row>
    <row r="4" spans="1:9" s="5" customFormat="1" ht="34.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127" s="12" customFormat="1" ht="20.25" customHeight="1">
      <c r="A5" s="19" t="s">
        <v>7</v>
      </c>
      <c r="B5" s="6"/>
      <c r="C5" s="7"/>
      <c r="D5" s="7">
        <f>SUM(E5:I5)</f>
        <v>8810</v>
      </c>
      <c r="E5" s="8">
        <f>'2016年职能部门运行经费正式预算'!E5/3</f>
        <v>960</v>
      </c>
      <c r="F5" s="28">
        <f>'2016年职能部门运行经费正式预算'!F5/3</f>
        <v>2666.6666666666665</v>
      </c>
      <c r="G5" s="28">
        <f>'2016年职能部门运行经费正式预算'!G5/3</f>
        <v>2686.6666666666665</v>
      </c>
      <c r="H5" s="28">
        <f>'2016年职能部门运行经费正式预算'!H5/3</f>
        <v>1666.6666666666667</v>
      </c>
      <c r="I5" s="28">
        <v>830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s="12" customFormat="1" ht="20.25" customHeight="1">
      <c r="A6" s="19" t="s">
        <v>8</v>
      </c>
      <c r="B6" s="6"/>
      <c r="C6" s="7"/>
      <c r="D6" s="7">
        <f aca="true" t="shared" si="0" ref="D6:D31">SUM(E6:I6)</f>
        <v>13813.333333333332</v>
      </c>
      <c r="E6" s="8">
        <f>'2016年职能部门运行经费正式预算'!E6/3</f>
        <v>1440</v>
      </c>
      <c r="F6" s="28">
        <f>'2016年职能部门运行经费正式预算'!F6/3</f>
        <v>4000</v>
      </c>
      <c r="G6" s="28">
        <f>'2016年职能部门运行经费正式预算'!G6/3</f>
        <v>4046.6666666666665</v>
      </c>
      <c r="H6" s="28">
        <f>'2016年职能部门运行经费正式预算'!H6/3</f>
        <v>2666.6666666666665</v>
      </c>
      <c r="I6" s="28">
        <v>1660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s="12" customFormat="1" ht="20.25" customHeight="1">
      <c r="A7" s="19" t="s">
        <v>48</v>
      </c>
      <c r="B7" s="6"/>
      <c r="C7" s="7"/>
      <c r="D7" s="7">
        <f t="shared" si="0"/>
        <v>9483.333333333332</v>
      </c>
      <c r="E7" s="8">
        <f>'2016年职能部门运行经费正式预算'!E7/3</f>
        <v>960</v>
      </c>
      <c r="F7" s="28">
        <f>'2016年职能部门运行经费正式预算'!F7/3</f>
        <v>3000</v>
      </c>
      <c r="G7" s="28">
        <f>'2016年职能部门运行经费正式预算'!G7/3</f>
        <v>3026.6666666666665</v>
      </c>
      <c r="H7" s="28">
        <f>'2016年职能部门运行经费正式预算'!H7/3</f>
        <v>1666.6666666666667</v>
      </c>
      <c r="I7" s="28">
        <v>830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s="12" customFormat="1" ht="20.25" customHeight="1">
      <c r="A8" s="19" t="s">
        <v>9</v>
      </c>
      <c r="B8" s="6"/>
      <c r="C8" s="7"/>
      <c r="D8" s="7">
        <f t="shared" si="0"/>
        <v>8810</v>
      </c>
      <c r="E8" s="8">
        <f>'2016年职能部门运行经费正式预算'!E8/3</f>
        <v>960</v>
      </c>
      <c r="F8" s="28">
        <f>'2016年职能部门运行经费正式预算'!F8/3</f>
        <v>2666.6666666666665</v>
      </c>
      <c r="G8" s="28">
        <f>'2016年职能部门运行经费正式预算'!G8/3</f>
        <v>2686.6666666666665</v>
      </c>
      <c r="H8" s="28">
        <f>'2016年职能部门运行经费正式预算'!H8/3</f>
        <v>1666.6666666666667</v>
      </c>
      <c r="I8" s="28">
        <v>830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s="12" customFormat="1" ht="20.25" customHeight="1">
      <c r="A9" s="19" t="s">
        <v>10</v>
      </c>
      <c r="B9" s="6"/>
      <c r="C9" s="7"/>
      <c r="D9" s="7">
        <f t="shared" si="0"/>
        <v>11163.333333333332</v>
      </c>
      <c r="E9" s="8">
        <f>'2016年职能部门运行经费正式预算'!E9/3</f>
        <v>960</v>
      </c>
      <c r="F9" s="28">
        <f>'2016年职能部门运行经费正式预算'!F9/3</f>
        <v>3666.6666666666665</v>
      </c>
      <c r="G9" s="28">
        <f>'2016年职能部门运行经费正式预算'!G9/3</f>
        <v>3706.6666666666665</v>
      </c>
      <c r="H9" s="28">
        <f>'2016年职能部门运行经费正式预算'!H9/3</f>
        <v>2000</v>
      </c>
      <c r="I9" s="28">
        <v>830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s="12" customFormat="1" ht="20.25" customHeight="1">
      <c r="A10" s="19" t="s">
        <v>49</v>
      </c>
      <c r="B10" s="6"/>
      <c r="C10" s="7"/>
      <c r="D10" s="7">
        <f t="shared" si="0"/>
        <v>5833.333333333333</v>
      </c>
      <c r="E10" s="8">
        <f>'2016年职能部门运行经费正式预算'!E10/3</f>
        <v>480</v>
      </c>
      <c r="F10" s="28">
        <f>'2016年职能部门运行经费正式预算'!F10/3</f>
        <v>2666.6666666666665</v>
      </c>
      <c r="G10" s="28">
        <f>'2016年职能部门运行经费正式预算'!G10/3</f>
        <v>2686.6666666666665</v>
      </c>
      <c r="H10" s="28">
        <f>'2016年职能部门运行经费正式预算'!H10/3</f>
        <v>0</v>
      </c>
      <c r="I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s="12" customFormat="1" ht="20.25" customHeight="1">
      <c r="A11" s="19" t="s">
        <v>11</v>
      </c>
      <c r="B11" s="6"/>
      <c r="C11" s="7"/>
      <c r="D11" s="7">
        <f t="shared" si="0"/>
        <v>11643.333333333332</v>
      </c>
      <c r="E11" s="8">
        <f>'2016年职能部门运行经费正式预算'!E11/3</f>
        <v>1440</v>
      </c>
      <c r="F11" s="28">
        <f>'2016年职能部门运行经费正式预算'!F11/3</f>
        <v>3666.6666666666665</v>
      </c>
      <c r="G11" s="28">
        <f>'2016年职能部门运行经费正式预算'!G11/3</f>
        <v>3706.6666666666665</v>
      </c>
      <c r="H11" s="28">
        <f>'2016年职能部门运行经费正式预算'!H11/3</f>
        <v>2000</v>
      </c>
      <c r="I11" s="28">
        <v>830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s="12" customFormat="1" ht="20.25" customHeight="1">
      <c r="A12" s="19" t="s">
        <v>72</v>
      </c>
      <c r="B12" s="6"/>
      <c r="C12" s="7"/>
      <c r="D12" s="7">
        <f t="shared" si="0"/>
        <v>15676.666666666666</v>
      </c>
      <c r="E12" s="8">
        <f>'2016年职能部门运行经费正式预算'!E12/3</f>
        <v>1440</v>
      </c>
      <c r="F12" s="28">
        <f>'2016年职能部门运行经费正式预算'!F12/3</f>
        <v>5333.333333333333</v>
      </c>
      <c r="G12" s="28">
        <f>'2016年职能部门运行经费正式预算'!G12/3</f>
        <v>5406.666666666667</v>
      </c>
      <c r="H12" s="28">
        <f>'2016年职能部门运行经费正式预算'!H12/3</f>
        <v>2666.6666666666665</v>
      </c>
      <c r="I12" s="28">
        <v>830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s="12" customFormat="1" ht="20.25" customHeight="1">
      <c r="A13" s="19" t="s">
        <v>12</v>
      </c>
      <c r="B13" s="6"/>
      <c r="C13" s="7"/>
      <c r="D13" s="7">
        <f t="shared" si="0"/>
        <v>20186.666666666668</v>
      </c>
      <c r="E13" s="8">
        <f>'2016年职能部门运行经费正式预算'!E13/3</f>
        <v>1440</v>
      </c>
      <c r="F13" s="28">
        <f>'2016年职能部门运行经费正式预算'!F13/3</f>
        <v>6000</v>
      </c>
      <c r="G13" s="28">
        <f>'2016年职能部门运行经费正式预算'!G13/3</f>
        <v>6086.666666666667</v>
      </c>
      <c r="H13" s="28">
        <f>'2016年职能部门运行经费正式预算'!H13/3</f>
        <v>5000</v>
      </c>
      <c r="I13" s="28">
        <v>1660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12" customFormat="1" ht="20.25" customHeight="1">
      <c r="A14" s="19" t="s">
        <v>52</v>
      </c>
      <c r="B14" s="6"/>
      <c r="C14" s="7"/>
      <c r="D14" s="7">
        <f t="shared" si="0"/>
        <v>15190.000000000002</v>
      </c>
      <c r="E14" s="8">
        <f>'2016年职能部门运行经费正式预算'!E14/3</f>
        <v>960</v>
      </c>
      <c r="F14" s="28">
        <f>'2016年职能部门运行经费正式预算'!F14/3</f>
        <v>5000</v>
      </c>
      <c r="G14" s="28">
        <f>'2016年职能部门运行经费正式预算'!G14/3</f>
        <v>5066.666666666667</v>
      </c>
      <c r="H14" s="28">
        <f>'2016年职能部门运行经费正式预算'!H14/3</f>
        <v>3333.3333333333335</v>
      </c>
      <c r="I14" s="28">
        <v>830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12" customFormat="1" ht="20.25" customHeight="1">
      <c r="A15" s="19" t="s">
        <v>53</v>
      </c>
      <c r="B15" s="6"/>
      <c r="C15" s="7"/>
      <c r="D15" s="7">
        <f t="shared" si="0"/>
        <v>12850</v>
      </c>
      <c r="E15" s="8">
        <f>'2016年职能部门运行经费正式预算'!E15/3</f>
        <v>960</v>
      </c>
      <c r="F15" s="28">
        <f>'2016年职能部门运行经费正式预算'!F15/3</f>
        <v>4666.666666666667</v>
      </c>
      <c r="G15" s="28">
        <f>'2016年职能部门运行经费正式预算'!G15/3</f>
        <v>4726.666666666667</v>
      </c>
      <c r="H15" s="28">
        <f>'2016年职能部门运行经费正式预算'!H15/3</f>
        <v>1666.6666666666667</v>
      </c>
      <c r="I15" s="28">
        <v>830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12" customFormat="1" ht="20.25" customHeight="1">
      <c r="A16" s="19" t="s">
        <v>13</v>
      </c>
      <c r="B16" s="6"/>
      <c r="C16" s="7"/>
      <c r="D16" s="7">
        <f t="shared" si="0"/>
        <v>24066.666666666668</v>
      </c>
      <c r="E16" s="8">
        <f>'2016年职能部门运行经费正式预算'!E16/3</f>
        <v>960</v>
      </c>
      <c r="F16" s="28">
        <f>'2016年职能部门运行经费正式预算'!F16/3</f>
        <v>7333.333333333333</v>
      </c>
      <c r="G16" s="28">
        <f>'2016年职能部门运行经费正式预算'!G16/3</f>
        <v>7446.666666666667</v>
      </c>
      <c r="H16" s="28">
        <f>'2016年职能部门运行经费正式预算'!H16/3</f>
        <v>6666.666666666667</v>
      </c>
      <c r="I16" s="28">
        <v>1660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s="12" customFormat="1" ht="20.25" customHeight="1">
      <c r="A17" s="19" t="s">
        <v>14</v>
      </c>
      <c r="B17" s="6"/>
      <c r="C17" s="7"/>
      <c r="D17" s="7">
        <f t="shared" si="0"/>
        <v>24833.333333333336</v>
      </c>
      <c r="E17" s="8">
        <f>'2016年职能部门运行经费正式预算'!E17/3</f>
        <v>2400</v>
      </c>
      <c r="F17" s="28">
        <f>'2016年职能部门运行经费正式预算'!F17/3</f>
        <v>7000</v>
      </c>
      <c r="G17" s="28">
        <f>'2016年职能部门运行经费正式预算'!G17/3</f>
        <v>7106.666666666667</v>
      </c>
      <c r="H17" s="28">
        <f>'2016年职能部门运行经费正式预算'!H17/3</f>
        <v>6666.666666666667</v>
      </c>
      <c r="I17" s="28">
        <v>1660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s="12" customFormat="1" ht="20.25" customHeight="1">
      <c r="A18" s="19" t="s">
        <v>15</v>
      </c>
      <c r="B18" s="6"/>
      <c r="C18" s="7"/>
      <c r="D18" s="7">
        <f t="shared" si="0"/>
        <v>13843.333333333334</v>
      </c>
      <c r="E18" s="8">
        <f>'2016年职能部门运行经费正式预算'!E18/3</f>
        <v>960</v>
      </c>
      <c r="F18" s="28">
        <f>'2016年职能部门运行经费正式预算'!F18/3</f>
        <v>4333.333333333333</v>
      </c>
      <c r="G18" s="28">
        <f>'2016年职能部门运行经费正式预算'!G18/3</f>
        <v>4386.666666666667</v>
      </c>
      <c r="H18" s="28">
        <f>'2016年职能部门运行经费正式预算'!H18/3</f>
        <v>3333.3333333333335</v>
      </c>
      <c r="I18" s="28">
        <v>830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s="12" customFormat="1" ht="20.25" customHeight="1">
      <c r="A19" s="19" t="s">
        <v>54</v>
      </c>
      <c r="B19" s="6"/>
      <c r="C19" s="7"/>
      <c r="D19" s="7">
        <f t="shared" si="0"/>
        <v>9483.333333333332</v>
      </c>
      <c r="E19" s="8">
        <f>'2016年职能部门运行经费正式预算'!E19/3</f>
        <v>960</v>
      </c>
      <c r="F19" s="28">
        <f>'2016年职能部门运行经费正式预算'!F19/3</f>
        <v>3000</v>
      </c>
      <c r="G19" s="28">
        <f>'2016年职能部门运行经费正式预算'!G19/3</f>
        <v>3026.6666666666665</v>
      </c>
      <c r="H19" s="28">
        <f>'2016年职能部门运行经费正式预算'!H19/3</f>
        <v>1666.6666666666667</v>
      </c>
      <c r="I19" s="28">
        <v>830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s="12" customFormat="1" ht="20.25" customHeight="1">
      <c r="A20" s="19" t="s">
        <v>55</v>
      </c>
      <c r="B20" s="6"/>
      <c r="C20" s="7"/>
      <c r="D20" s="7">
        <f t="shared" si="0"/>
        <v>7980</v>
      </c>
      <c r="E20" s="8">
        <f>'2016年职能部门运行经费正式预算'!E20/3</f>
        <v>960</v>
      </c>
      <c r="F20" s="28">
        <f>'2016年职能部门运行经费正式预算'!F20/3</f>
        <v>2666.6666666666665</v>
      </c>
      <c r="G20" s="28">
        <f>'2016年职能部门运行经费正式预算'!G20/3</f>
        <v>2686.6666666666665</v>
      </c>
      <c r="H20" s="28">
        <f>'2016年职能部门运行经费正式预算'!H20/3</f>
        <v>1666.6666666666667</v>
      </c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s="12" customFormat="1" ht="20.25" customHeight="1">
      <c r="A21" s="19" t="s">
        <v>56</v>
      </c>
      <c r="B21" s="6"/>
      <c r="C21" s="7"/>
      <c r="D21" s="7">
        <f t="shared" si="0"/>
        <v>24500</v>
      </c>
      <c r="E21" s="8">
        <f>'2016年职能部门运行经费正式预算'!E21/3</f>
        <v>1440</v>
      </c>
      <c r="F21" s="28">
        <f>'2016年职能部门运行经费正式预算'!F21/3</f>
        <v>4666.666666666667</v>
      </c>
      <c r="G21" s="28">
        <f>'2016年职能部门运行经费正式预算'!G21/3</f>
        <v>4726.666666666667</v>
      </c>
      <c r="H21" s="28">
        <f>'2016年职能部门运行经费正式预算'!H21/3</f>
        <v>1666.6666666666667</v>
      </c>
      <c r="I21" s="28">
        <v>12000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s="12" customFormat="1" ht="21" customHeight="1">
      <c r="A22" s="19" t="s">
        <v>16</v>
      </c>
      <c r="B22" s="6"/>
      <c r="C22" s="7"/>
      <c r="D22" s="7">
        <f t="shared" si="0"/>
        <v>38133.333333333336</v>
      </c>
      <c r="E22" s="8">
        <f>'2016年职能部门运行经费正式预算'!E22/3</f>
        <v>2400</v>
      </c>
      <c r="F22" s="28">
        <f>'2016年职能部门运行经费正式预算'!F22/3</f>
        <v>23666.666666666668</v>
      </c>
      <c r="G22" s="28">
        <f>'2016年职能部门运行经费正式预算'!G22/3</f>
        <v>5406.666666666667</v>
      </c>
      <c r="H22" s="28">
        <f>'2016年职能部门运行经费正式预算'!H22/3</f>
        <v>5000</v>
      </c>
      <c r="I22" s="28">
        <v>1660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s="12" customFormat="1" ht="20.25" customHeight="1">
      <c r="A23" s="19" t="s">
        <v>17</v>
      </c>
      <c r="B23" s="6"/>
      <c r="C23" s="7"/>
      <c r="D23" s="7">
        <f t="shared" si="0"/>
        <v>14163.333333333332</v>
      </c>
      <c r="E23" s="8">
        <f>'2016年职能部门运行经费正式预算'!E23/3</f>
        <v>4293.333333333333</v>
      </c>
      <c r="F23" s="28">
        <f>'2016年职能部门运行经费正式预算'!F23/3</f>
        <v>3666.6666666666665</v>
      </c>
      <c r="G23" s="28">
        <f>'2016年职能部门运行经费正式预算'!G23/3</f>
        <v>3706.6666666666665</v>
      </c>
      <c r="H23" s="28">
        <f>'2016年职能部门运行经费正式预算'!H23/3</f>
        <v>1666.6666666666667</v>
      </c>
      <c r="I23" s="28">
        <v>830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s="12" customFormat="1" ht="20.25" customHeight="1">
      <c r="A24" s="19" t="s">
        <v>18</v>
      </c>
      <c r="B24" s="6"/>
      <c r="C24" s="7"/>
      <c r="D24" s="7">
        <f t="shared" si="0"/>
        <v>23540</v>
      </c>
      <c r="E24" s="8">
        <f>'2016年职能部门运行经费正式预算'!E24/3</f>
        <v>1920</v>
      </c>
      <c r="F24" s="28">
        <f>'2016年职能部门运行经费正式预算'!F24/3</f>
        <v>11166.666666666666</v>
      </c>
      <c r="G24" s="28">
        <f>'2016年职能部门运行经费正式预算'!G24/3</f>
        <v>7956.666666666667</v>
      </c>
      <c r="H24" s="28">
        <f>'2016年职能部门运行经费正式预算'!H24/3</f>
        <v>1666.6666666666667</v>
      </c>
      <c r="I24" s="28">
        <v>830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s="12" customFormat="1" ht="20.25" customHeight="1">
      <c r="A25" s="19" t="s">
        <v>57</v>
      </c>
      <c r="B25" s="6"/>
      <c r="C25" s="7"/>
      <c r="D25" s="7">
        <f t="shared" si="0"/>
        <v>38266.66666666667</v>
      </c>
      <c r="E25" s="8">
        <f>'2016年职能部门运行经费正式预算'!E25/3</f>
        <v>12880</v>
      </c>
      <c r="F25" s="28">
        <f>'2016年职能部门运行经费正式预算'!F25/3</f>
        <v>4333.333333333333</v>
      </c>
      <c r="G25" s="28">
        <f>'2016年职能部门运行经费正式预算'!G25/3</f>
        <v>4386.666666666667</v>
      </c>
      <c r="H25" s="28">
        <f>'2016年职能部门运行经费正式预算'!H25/3</f>
        <v>16666.666666666668</v>
      </c>
      <c r="I25" s="2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s="12" customFormat="1" ht="20.25" customHeight="1">
      <c r="A26" s="19" t="s">
        <v>58</v>
      </c>
      <c r="B26" s="6"/>
      <c r="C26" s="7"/>
      <c r="D26" s="7">
        <f t="shared" si="0"/>
        <v>10313.333333333332</v>
      </c>
      <c r="E26" s="8">
        <f>'2016年职能部门运行经费正式预算'!E26/3</f>
        <v>960</v>
      </c>
      <c r="F26" s="28">
        <f>'2016年职能部门运行经费正式预算'!F26/3</f>
        <v>3000</v>
      </c>
      <c r="G26" s="28">
        <f>'2016年职能部门运行经费正式预算'!G26/3</f>
        <v>3026.6666666666665</v>
      </c>
      <c r="H26" s="28">
        <f>'2016年职能部门运行经费正式预算'!H26/3</f>
        <v>1666.6666666666667</v>
      </c>
      <c r="I26" s="28">
        <v>1660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s="12" customFormat="1" ht="20.25" customHeight="1">
      <c r="A27" s="19" t="s">
        <v>19</v>
      </c>
      <c r="B27" s="6"/>
      <c r="C27" s="7"/>
      <c r="D27" s="7">
        <f t="shared" si="0"/>
        <v>9810</v>
      </c>
      <c r="E27" s="8">
        <f>'2016年职能部门运行经费正式预算'!E27/3</f>
        <v>960</v>
      </c>
      <c r="F27" s="28">
        <f>'2016年职能部门运行经费正式预算'!F27/3</f>
        <v>2666.6666666666665</v>
      </c>
      <c r="G27" s="28">
        <f>'2016年职能部门运行经费正式预算'!G27/3</f>
        <v>2686.6666666666665</v>
      </c>
      <c r="H27" s="28">
        <f>'2016年职能部门运行经费正式预算'!H27/3</f>
        <v>2666.6666666666665</v>
      </c>
      <c r="I27" s="28">
        <v>830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s="12" customFormat="1" ht="20.25" customHeight="1">
      <c r="A28" s="19" t="s">
        <v>20</v>
      </c>
      <c r="B28" s="6"/>
      <c r="C28" s="7"/>
      <c r="D28" s="7">
        <f t="shared" si="0"/>
        <v>8136.666666666667</v>
      </c>
      <c r="E28" s="8">
        <f>'2016年职能部门运行经费正式预算'!E28/3</f>
        <v>960</v>
      </c>
      <c r="F28" s="28">
        <f>'2016年职能部门运行经费正式预算'!F28/3</f>
        <v>2333.3333333333335</v>
      </c>
      <c r="G28" s="28">
        <f>'2016年职能部门运行经费正式预算'!G28/3</f>
        <v>2346.6666666666665</v>
      </c>
      <c r="H28" s="28">
        <f>'2016年职能部门运行经费正式预算'!H28/3</f>
        <v>1666.6666666666667</v>
      </c>
      <c r="I28" s="28">
        <v>830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s="12" customFormat="1" ht="20.25" customHeight="1">
      <c r="A29" s="19" t="s">
        <v>60</v>
      </c>
      <c r="B29" s="13">
        <f>SUM(B5:B26)</f>
        <v>0</v>
      </c>
      <c r="C29" s="13">
        <f>SUM(C5:C26)</f>
        <v>0</v>
      </c>
      <c r="D29" s="7">
        <f t="shared" si="0"/>
        <v>9483.333333333332</v>
      </c>
      <c r="E29" s="8">
        <f>'2016年职能部门运行经费正式预算'!E29/3</f>
        <v>960</v>
      </c>
      <c r="F29" s="28">
        <f>'2016年职能部门运行经费正式预算'!F29/3</f>
        <v>3000</v>
      </c>
      <c r="G29" s="28">
        <f>'2016年职能部门运行经费正式预算'!G29/3</f>
        <v>3026.6666666666665</v>
      </c>
      <c r="H29" s="28">
        <f>'2016年职能部门运行经费正式预算'!H29/3</f>
        <v>1666.6666666666667</v>
      </c>
      <c r="I29" s="28">
        <v>830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9" ht="18.75" customHeight="1">
      <c r="A30" s="19" t="s">
        <v>61</v>
      </c>
      <c r="B30" s="8"/>
      <c r="C30" s="8"/>
      <c r="D30" s="7">
        <f t="shared" si="0"/>
        <v>7980</v>
      </c>
      <c r="E30" s="8">
        <f>'2016年职能部门运行经费正式预算'!E30/3</f>
        <v>960</v>
      </c>
      <c r="F30" s="28">
        <f>'2016年职能部门运行经费正式预算'!F30/3</f>
        <v>2666.6666666666665</v>
      </c>
      <c r="G30" s="28">
        <f>'2016年职能部门运行经费正式预算'!G30/3</f>
        <v>2686.6666666666665</v>
      </c>
      <c r="H30" s="28">
        <f>'2016年职能部门运行经费正式预算'!H30/3</f>
        <v>1666.6666666666667</v>
      </c>
      <c r="I30" s="28"/>
    </row>
    <row r="31" spans="1:9" ht="20.25" customHeight="1">
      <c r="A31" s="19" t="s">
        <v>78</v>
      </c>
      <c r="B31" s="8"/>
      <c r="C31" s="8"/>
      <c r="D31" s="7">
        <f t="shared" si="0"/>
        <v>588407.3333333333</v>
      </c>
      <c r="E31" s="8">
        <f>167000-45200-88773</f>
        <v>33027</v>
      </c>
      <c r="F31" s="28">
        <f>134000-125500</f>
        <v>8500</v>
      </c>
      <c r="G31" s="28">
        <f>167000-105043</f>
        <v>61957</v>
      </c>
      <c r="H31" s="28">
        <f>358000/3</f>
        <v>119333.33333333333</v>
      </c>
      <c r="I31" s="28">
        <v>365590</v>
      </c>
    </row>
    <row r="32" spans="1:9" ht="19.5" customHeight="1">
      <c r="A32" s="19" t="s">
        <v>30</v>
      </c>
      <c r="B32" s="8"/>
      <c r="C32" s="8"/>
      <c r="D32" s="7">
        <f aca="true" t="shared" si="1" ref="D32:I32">SUM(D5:D31)</f>
        <v>986400.6666666665</v>
      </c>
      <c r="E32" s="7">
        <f t="shared" si="1"/>
        <v>79000.33333333333</v>
      </c>
      <c r="F32" s="7">
        <f t="shared" si="1"/>
        <v>137333.33333333337</v>
      </c>
      <c r="G32" s="7">
        <f t="shared" si="1"/>
        <v>170400.33333333337</v>
      </c>
      <c r="H32" s="7">
        <f t="shared" si="1"/>
        <v>199666.6666666667</v>
      </c>
      <c r="I32" s="7">
        <f t="shared" si="1"/>
        <v>400000</v>
      </c>
    </row>
  </sheetData>
  <sheetProtection/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2016-05-10T00:48:22Z</cp:lastPrinted>
  <dcterms:created xsi:type="dcterms:W3CDTF">2013-10-11T00:23:51Z</dcterms:created>
  <dcterms:modified xsi:type="dcterms:W3CDTF">2016-05-13T00:22:38Z</dcterms:modified>
  <cp:category/>
  <cp:version/>
  <cp:contentType/>
  <cp:contentStatus/>
</cp:coreProperties>
</file>